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40" windowHeight="15600" activeTab="4"/>
  </bookViews>
  <sheets>
    <sheet name="Стр.1" sheetId="8" r:id="rId1"/>
    <sheet name="Стр.2-8" sheetId="9" r:id="rId2"/>
    <sheet name="Стр.9-11" sheetId="14" r:id="rId3"/>
    <sheet name="Стр. 12-14" sheetId="2" r:id="rId4"/>
    <sheet name="Стр.15" sheetId="3" r:id="rId5"/>
  </sheets>
  <definedNames>
    <definedName name="_ftn2" localSheetId="1">'Стр.2-8'!#REF!</definedName>
    <definedName name="_ftn2" localSheetId="2">'Стр.9-11'!#REF!</definedName>
    <definedName name="_ftn3" localSheetId="2">'Стр.9-11'!#REF!</definedName>
    <definedName name="_ftn4" localSheetId="1">'Стр.2-8'!$A$310</definedName>
    <definedName name="_ftn4" localSheetId="2">'Стр.9-11'!#REF!</definedName>
    <definedName name="_ftn5" localSheetId="1">'Стр.2-8'!$A$311</definedName>
    <definedName name="_ftn5" localSheetId="2">'Стр.9-11'!#REF!</definedName>
    <definedName name="_ftn7" localSheetId="1">'Стр.2-8'!$A$313</definedName>
    <definedName name="_ftn7" localSheetId="2">'Стр.9-11'!#REF!</definedName>
    <definedName name="_ftn8" localSheetId="1">'Стр.2-8'!$A$314</definedName>
    <definedName name="_ftn8" localSheetId="2">'Стр.9-11'!#REF!</definedName>
    <definedName name="_ftnref1" localSheetId="1">'Стр.2-8'!$C$2</definedName>
    <definedName name="_ftnref1" localSheetId="2">'Стр.9-11'!#REF!</definedName>
    <definedName name="_ftnref2" localSheetId="1">'Стр.2-8'!$D$2</definedName>
    <definedName name="_ftnref2" localSheetId="2">'Стр.9-11'!$E$2</definedName>
    <definedName name="_ftnref3" localSheetId="1">'Стр.2-8'!$A$5</definedName>
    <definedName name="_ftnref3" localSheetId="2">'Стр.9-11'!$B$5</definedName>
    <definedName name="_ftnref4" localSheetId="1">'Стр.2-8'!$A$25</definedName>
    <definedName name="_ftnref4" localSheetId="2">'Стр.9-11'!#REF!</definedName>
    <definedName name="_ftnref5" localSheetId="1">'Стр.2-8'!$A$67</definedName>
    <definedName name="_ftnref5" localSheetId="2">'Стр.9-11'!#REF!</definedName>
    <definedName name="_ftnref6" localSheetId="1">'Стр.2-8'!#REF!</definedName>
    <definedName name="_ftnref6" localSheetId="2">'Стр.9-11'!#REF!</definedName>
    <definedName name="_ftnref7" localSheetId="1">'Стр.2-8'!$A$290</definedName>
    <definedName name="_ftnref7" localSheetId="2">'Стр.9-11'!#REF!</definedName>
    <definedName name="_ftnref8" localSheetId="1">'Стр.2-8'!$A$295</definedName>
    <definedName name="_ftnref8" localSheetId="2">'Стр.9-11'!#REF!</definedName>
    <definedName name="_xlnm._FilterDatabase" localSheetId="3" hidden="1">'Стр. 12-14'!#REF!</definedName>
    <definedName name="_xlnm.Print_Area" localSheetId="3">'Стр. 12-14'!$A$1:$I$54</definedName>
    <definedName name="_xlnm.Print_Area" localSheetId="0">Стр.1!$A$2:$DD$36</definedName>
    <definedName name="_xlnm.Print_Area" localSheetId="4">Стр.15!$A$1:$D$31</definedName>
    <definedName name="_xlnm.Print_Area" localSheetId="1">'Стр.2-8'!$A$1:$K$301</definedName>
    <definedName name="_xlnm.Print_Area" localSheetId="2">'Стр.9-11'!$A$1:$L$37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3" l="1"/>
  <c r="G16" i="2"/>
  <c r="G14" i="2"/>
  <c r="F16" i="2"/>
  <c r="F14" i="2"/>
  <c r="F9" i="2" s="1"/>
  <c r="L9" i="2" s="1"/>
  <c r="G9" i="2"/>
  <c r="F18" i="2"/>
  <c r="E19" i="2"/>
  <c r="E18" i="2"/>
  <c r="E16" i="2" s="1"/>
  <c r="E12" i="2"/>
  <c r="AF71" i="9"/>
  <c r="O71" i="9"/>
  <c r="I16" i="14"/>
  <c r="H16" i="14"/>
  <c r="G243" i="9"/>
  <c r="G49" i="9"/>
  <c r="H289" i="9"/>
  <c r="AF72" i="9" s="1"/>
  <c r="G289" i="9"/>
  <c r="O72" i="9" s="1"/>
  <c r="I288" i="9"/>
  <c r="G239" i="9"/>
  <c r="I225" i="9"/>
  <c r="I218" i="9"/>
  <c r="H225" i="9"/>
  <c r="H218" i="9"/>
  <c r="G230" i="9"/>
  <c r="I165" i="9"/>
  <c r="G169" i="9"/>
  <c r="G165" i="9"/>
  <c r="I129" i="9"/>
  <c r="H129" i="9"/>
  <c r="L8" i="2" s="1"/>
  <c r="I115" i="9"/>
  <c r="H115" i="9"/>
  <c r="G116" i="9"/>
  <c r="G8" i="9"/>
  <c r="G6" i="9"/>
  <c r="AJ16" i="9"/>
  <c r="BG16" i="9"/>
  <c r="CD16" i="9"/>
  <c r="K54" i="9"/>
  <c r="J54" i="9"/>
  <c r="K55" i="9"/>
  <c r="J55" i="9"/>
  <c r="K53" i="9"/>
  <c r="J53" i="9"/>
  <c r="I22" i="9"/>
  <c r="I18" i="9"/>
  <c r="H18" i="9"/>
  <c r="G18" i="9"/>
  <c r="I23" i="14" l="1"/>
  <c r="E14" i="2"/>
  <c r="E9" i="2" s="1"/>
  <c r="K9" i="2" s="1"/>
  <c r="A16" i="3" l="1"/>
  <c r="A25" i="3" s="1"/>
  <c r="G80" i="9" l="1"/>
  <c r="G85" i="9"/>
  <c r="E47" i="2" l="1"/>
  <c r="J229" i="9" l="1"/>
  <c r="K229" i="9" s="1"/>
  <c r="J22" i="9"/>
  <c r="G228" i="9" l="1"/>
  <c r="H23" i="14" l="1"/>
  <c r="J147" i="9"/>
  <c r="K147" i="9" s="1"/>
  <c r="K146" i="9" s="1"/>
  <c r="G146" i="9"/>
  <c r="F146" i="9"/>
  <c r="E146" i="9"/>
  <c r="J295" i="9"/>
  <c r="J290" i="9"/>
  <c r="J283" i="9"/>
  <c r="J270" i="9"/>
  <c r="J243" i="9"/>
  <c r="J239" i="9"/>
  <c r="J225" i="9"/>
  <c r="J218" i="9"/>
  <c r="J140" i="9"/>
  <c r="J129" i="9"/>
  <c r="J83" i="9"/>
  <c r="J87" i="9"/>
  <c r="J91" i="9"/>
  <c r="G50" i="2"/>
  <c r="H50" i="2" s="1"/>
  <c r="I50" i="2" s="1"/>
  <c r="H12" i="2"/>
  <c r="I12" i="2" s="1"/>
  <c r="H13" i="2"/>
  <c r="I13" i="2" s="1"/>
  <c r="H14" i="2"/>
  <c r="E37" i="2"/>
  <c r="E13" i="2"/>
  <c r="I14" i="2" l="1"/>
  <c r="H9" i="2"/>
  <c r="H146" i="9"/>
  <c r="I146" i="9"/>
  <c r="J146" i="9"/>
  <c r="I34" i="2"/>
  <c r="I39" i="2" s="1"/>
  <c r="I31" i="2"/>
  <c r="I30" i="2"/>
  <c r="I28" i="2" s="1"/>
  <c r="I23" i="2"/>
  <c r="I9" i="2"/>
  <c r="I37" i="2" s="1"/>
  <c r="K208" i="9"/>
  <c r="K206" i="9" s="1"/>
  <c r="K205" i="9" s="1"/>
  <c r="K200" i="9"/>
  <c r="K198" i="9" s="1"/>
  <c r="K197" i="9" s="1"/>
  <c r="K195" i="9"/>
  <c r="K193" i="9" s="1"/>
  <c r="K5" i="9"/>
  <c r="J169" i="9"/>
  <c r="J165" i="9"/>
  <c r="K192" i="9" l="1"/>
  <c r="K22" i="9"/>
  <c r="G5" i="9"/>
  <c r="D14" i="2" l="1"/>
  <c r="D15" i="2" s="1"/>
  <c r="D10" i="2" s="1"/>
  <c r="D16" i="2"/>
  <c r="D18" i="2"/>
  <c r="D9" i="2" l="1"/>
  <c r="F18" i="9"/>
  <c r="F243" i="9"/>
  <c r="F239" i="9"/>
  <c r="F169" i="9"/>
  <c r="F165" i="9"/>
  <c r="F116" i="9"/>
  <c r="G13" i="14" s="1"/>
  <c r="E11" i="9" l="1"/>
  <c r="F6" i="9" l="1"/>
  <c r="F49" i="9"/>
  <c r="F15" i="9" s="1"/>
  <c r="H211" i="9"/>
  <c r="I211" i="9" s="1"/>
  <c r="H210" i="9"/>
  <c r="I210" i="9" s="1"/>
  <c r="H209" i="9"/>
  <c r="J208" i="9"/>
  <c r="J206" i="9" s="1"/>
  <c r="J205" i="9" s="1"/>
  <c r="F208" i="9"/>
  <c r="F206" i="9" s="1"/>
  <c r="F205" i="9" s="1"/>
  <c r="E208" i="9"/>
  <c r="E206" i="9" s="1"/>
  <c r="E205" i="9" s="1"/>
  <c r="F223" i="9"/>
  <c r="G208" i="9" l="1"/>
  <c r="G206" i="9" s="1"/>
  <c r="G205" i="9" s="1"/>
  <c r="H208" i="9"/>
  <c r="H206" i="9" s="1"/>
  <c r="H205" i="9" s="1"/>
  <c r="I209" i="9"/>
  <c r="I208" i="9" s="1"/>
  <c r="I206" i="9" s="1"/>
  <c r="I205" i="9" s="1"/>
  <c r="D47" i="2" l="1"/>
  <c r="C47" i="2"/>
  <c r="D9" i="3" l="1"/>
  <c r="D34" i="2" l="1"/>
  <c r="D39" i="2" s="1"/>
  <c r="E34" i="2"/>
  <c r="F34" i="2"/>
  <c r="G34" i="2"/>
  <c r="H34" i="2"/>
  <c r="C34" i="2"/>
  <c r="C39" i="2" l="1"/>
  <c r="C37" i="2"/>
  <c r="E15" i="2"/>
  <c r="E10" i="2" s="1"/>
  <c r="F15" i="2"/>
  <c r="F10" i="2" s="1"/>
  <c r="G15" i="2"/>
  <c r="G23" i="2"/>
  <c r="H23" i="2"/>
  <c r="F30" i="2"/>
  <c r="F28" i="2" s="1"/>
  <c r="G30" i="2"/>
  <c r="G28" i="2" s="1"/>
  <c r="H30" i="2"/>
  <c r="H28" i="2" s="1"/>
  <c r="F31" i="2"/>
  <c r="G31" i="2"/>
  <c r="H31" i="2"/>
  <c r="D31" i="2"/>
  <c r="D30" i="2"/>
  <c r="D28" i="2" s="1"/>
  <c r="G10" i="2" l="1"/>
  <c r="H15" i="2"/>
  <c r="M9" i="2"/>
  <c r="I15" i="2" l="1"/>
  <c r="I10" i="2" s="1"/>
  <c r="H10" i="2"/>
  <c r="D23" i="2"/>
  <c r="F16" i="14"/>
  <c r="F106" i="9" l="1"/>
  <c r="I109" i="9"/>
  <c r="J109" i="9" s="1"/>
  <c r="F289" i="9"/>
  <c r="E289" i="9" l="1"/>
  <c r="F23" i="14" s="1"/>
  <c r="E243" i="9"/>
  <c r="E239" i="9"/>
  <c r="E230" i="9"/>
  <c r="E200" i="9"/>
  <c r="H203" i="9"/>
  <c r="I203" i="9" s="1"/>
  <c r="E169" i="9"/>
  <c r="E165" i="9"/>
  <c r="E116" i="9"/>
  <c r="F13" i="14" l="1"/>
  <c r="F8" i="9"/>
  <c r="G252" i="9" l="1"/>
  <c r="G251" i="9" s="1"/>
  <c r="F252" i="9"/>
  <c r="F251" i="9" s="1"/>
  <c r="E252" i="9"/>
  <c r="E251" i="9" s="1"/>
  <c r="G250" i="9"/>
  <c r="H250" i="9" s="1"/>
  <c r="F247" i="9"/>
  <c r="E247" i="9"/>
  <c r="I167" i="9"/>
  <c r="G167" i="9"/>
  <c r="G166" i="9" s="1"/>
  <c r="F167" i="9"/>
  <c r="F166" i="9" s="1"/>
  <c r="E167" i="9"/>
  <c r="E166" i="9" s="1"/>
  <c r="I162" i="9"/>
  <c r="J162" i="9" s="1"/>
  <c r="G162" i="9"/>
  <c r="F162" i="9"/>
  <c r="E162" i="9"/>
  <c r="H98" i="9"/>
  <c r="I98" i="9" s="1"/>
  <c r="I96" i="9" s="1"/>
  <c r="F96" i="9"/>
  <c r="G96" i="9"/>
  <c r="E96" i="9"/>
  <c r="E39" i="2"/>
  <c r="F39" i="2"/>
  <c r="G39" i="2"/>
  <c r="H39" i="2"/>
  <c r="D37" i="2"/>
  <c r="F37" i="2"/>
  <c r="G37" i="2"/>
  <c r="H37" i="2"/>
  <c r="J200" i="9"/>
  <c r="J198" i="9" s="1"/>
  <c r="J197" i="9" s="1"/>
  <c r="J195" i="9"/>
  <c r="J193" i="9" s="1"/>
  <c r="F274" i="9"/>
  <c r="E274" i="9"/>
  <c r="F144" i="9"/>
  <c r="G144" i="9"/>
  <c r="G142" i="9" s="1"/>
  <c r="H144" i="9"/>
  <c r="H142" i="9" s="1"/>
  <c r="E144" i="9"/>
  <c r="F287" i="9"/>
  <c r="F285" i="9" s="1"/>
  <c r="F284" i="9" s="1"/>
  <c r="F75" i="9" s="1"/>
  <c r="E287" i="9"/>
  <c r="E285" i="9" s="1"/>
  <c r="E284" i="9" s="1"/>
  <c r="E75" i="9" s="1"/>
  <c r="F200" i="9"/>
  <c r="F198" i="9" s="1"/>
  <c r="F197" i="9" s="1"/>
  <c r="E198" i="9"/>
  <c r="E197" i="9" s="1"/>
  <c r="G204" i="9"/>
  <c r="H204" i="9" s="1"/>
  <c r="I204" i="9" s="1"/>
  <c r="H202" i="9"/>
  <c r="I202" i="9" s="1"/>
  <c r="G201" i="9"/>
  <c r="F195" i="9"/>
  <c r="F193" i="9" s="1"/>
  <c r="E195" i="9"/>
  <c r="E193" i="9" s="1"/>
  <c r="E192" i="9" s="1"/>
  <c r="G195" i="9"/>
  <c r="G193" i="9" s="1"/>
  <c r="G192" i="9" s="1"/>
  <c r="G281" i="9"/>
  <c r="G279" i="9" s="1"/>
  <c r="G277" i="9" s="1"/>
  <c r="E281" i="9"/>
  <c r="E279" i="9" s="1"/>
  <c r="E277" i="9" s="1"/>
  <c r="E276" i="9" s="1"/>
  <c r="F281" i="9"/>
  <c r="F279" i="9" s="1"/>
  <c r="F277" i="9" s="1"/>
  <c r="F276" i="9" s="1"/>
  <c r="G269" i="9"/>
  <c r="G267" i="9" s="1"/>
  <c r="G266" i="9" s="1"/>
  <c r="F269" i="9"/>
  <c r="F267" i="9" s="1"/>
  <c r="F266" i="9" s="1"/>
  <c r="E269" i="9"/>
  <c r="E267" i="9" s="1"/>
  <c r="E266" i="9" s="1"/>
  <c r="H265" i="9"/>
  <c r="F263" i="9"/>
  <c r="F262" i="9" s="1"/>
  <c r="E263" i="9"/>
  <c r="E262" i="9" s="1"/>
  <c r="G258" i="9"/>
  <c r="F258" i="9"/>
  <c r="E258" i="9"/>
  <c r="F241" i="9"/>
  <c r="F240" i="9" s="1"/>
  <c r="E241" i="9"/>
  <c r="E240" i="9" s="1"/>
  <c r="I236" i="9"/>
  <c r="J236" i="9" s="1"/>
  <c r="F236" i="9"/>
  <c r="E236" i="9"/>
  <c r="I221" i="9"/>
  <c r="I232" i="9"/>
  <c r="J232" i="9" s="1"/>
  <c r="K232" i="9" s="1"/>
  <c r="I230" i="9"/>
  <c r="J230" i="9" s="1"/>
  <c r="K230" i="9" s="1"/>
  <c r="F228" i="9"/>
  <c r="F226" i="9" s="1"/>
  <c r="E228" i="9"/>
  <c r="E226" i="9" s="1"/>
  <c r="F222" i="9"/>
  <c r="E223" i="9"/>
  <c r="E222" i="9" s="1"/>
  <c r="G220" i="9"/>
  <c r="F220" i="9"/>
  <c r="E220" i="9"/>
  <c r="E229" i="9" s="1"/>
  <c r="I219" i="9"/>
  <c r="J219" i="9" s="1"/>
  <c r="F215" i="9"/>
  <c r="E215" i="9"/>
  <c r="G191" i="9"/>
  <c r="G189" i="9" s="1"/>
  <c r="G188" i="9" s="1"/>
  <c r="F189" i="9"/>
  <c r="F188" i="9" s="1"/>
  <c r="E189" i="9"/>
  <c r="E188" i="9" s="1"/>
  <c r="G187" i="9"/>
  <c r="H187" i="9" s="1"/>
  <c r="F184" i="9"/>
  <c r="E184" i="9"/>
  <c r="I220" i="9" l="1"/>
  <c r="J220" i="9" s="1"/>
  <c r="J221" i="9"/>
  <c r="I289" i="9"/>
  <c r="I166" i="9"/>
  <c r="J166" i="9" s="1"/>
  <c r="J167" i="9"/>
  <c r="G274" i="9"/>
  <c r="F192" i="9"/>
  <c r="K228" i="9"/>
  <c r="K226" i="9" s="1"/>
  <c r="H96" i="9"/>
  <c r="H94" i="9" s="1"/>
  <c r="H92" i="9" s="1"/>
  <c r="I281" i="9"/>
  <c r="I274" i="9"/>
  <c r="F256" i="9"/>
  <c r="F255" i="9" s="1"/>
  <c r="H254" i="9"/>
  <c r="I254" i="9" s="1"/>
  <c r="I252" i="9" s="1"/>
  <c r="I251" i="9" s="1"/>
  <c r="E245" i="9"/>
  <c r="E244" i="9" s="1"/>
  <c r="I269" i="9"/>
  <c r="H195" i="9"/>
  <c r="H193" i="9" s="1"/>
  <c r="H192" i="9" s="1"/>
  <c r="F245" i="9"/>
  <c r="F244" i="9" s="1"/>
  <c r="J228" i="9"/>
  <c r="J226" i="9" s="1"/>
  <c r="I250" i="9"/>
  <c r="I247" i="9" s="1"/>
  <c r="H247" i="9"/>
  <c r="G247" i="9"/>
  <c r="G245" i="9" s="1"/>
  <c r="G244" i="9" s="1"/>
  <c r="J192" i="9"/>
  <c r="J275" i="9"/>
  <c r="E213" i="9"/>
  <c r="E212" i="9" s="1"/>
  <c r="F22" i="14"/>
  <c r="E160" i="9"/>
  <c r="E159" i="9" s="1"/>
  <c r="G160" i="9"/>
  <c r="G159" i="9" s="1"/>
  <c r="F160" i="9"/>
  <c r="F159" i="9" s="1"/>
  <c r="H167" i="9"/>
  <c r="H166" i="9" s="1"/>
  <c r="H162" i="9"/>
  <c r="G23" i="14"/>
  <c r="G22" i="14" s="1"/>
  <c r="I196" i="9"/>
  <c r="I287" i="9"/>
  <c r="I285" i="9" s="1"/>
  <c r="G287" i="9"/>
  <c r="G285" i="9" s="1"/>
  <c r="H287" i="9"/>
  <c r="H285" i="9" s="1"/>
  <c r="G200" i="9"/>
  <c r="G198" i="9" s="1"/>
  <c r="G197" i="9" s="1"/>
  <c r="G236" i="9"/>
  <c r="G241" i="9"/>
  <c r="G240" i="9" s="1"/>
  <c r="H201" i="9"/>
  <c r="I201" i="9" s="1"/>
  <c r="G276" i="9"/>
  <c r="F272" i="9"/>
  <c r="G16" i="14" s="1"/>
  <c r="E272" i="9"/>
  <c r="E234" i="9"/>
  <c r="E233" i="9" s="1"/>
  <c r="H220" i="9"/>
  <c r="H261" i="9"/>
  <c r="I261" i="9" s="1"/>
  <c r="I258" i="9" s="1"/>
  <c r="I241" i="9"/>
  <c r="H241" i="9"/>
  <c r="H240" i="9" s="1"/>
  <c r="F234" i="9"/>
  <c r="F233" i="9" s="1"/>
  <c r="H236" i="9"/>
  <c r="I265" i="9"/>
  <c r="I263" i="9" s="1"/>
  <c r="I262" i="9" s="1"/>
  <c r="H263" i="9"/>
  <c r="H262" i="9" s="1"/>
  <c r="E256" i="9"/>
  <c r="E255" i="9" s="1"/>
  <c r="G263" i="9"/>
  <c r="G262" i="9" s="1"/>
  <c r="G256" i="9" s="1"/>
  <c r="G255" i="9" s="1"/>
  <c r="I215" i="9"/>
  <c r="J215" i="9" s="1"/>
  <c r="H215" i="9"/>
  <c r="G215" i="9"/>
  <c r="F213" i="9"/>
  <c r="F212" i="9" s="1"/>
  <c r="G223" i="9"/>
  <c r="G222" i="9" s="1"/>
  <c r="I223" i="9"/>
  <c r="H223" i="9"/>
  <c r="H222" i="9" s="1"/>
  <c r="I228" i="9"/>
  <c r="I226" i="9" s="1"/>
  <c r="H228" i="9"/>
  <c r="H226" i="9" s="1"/>
  <c r="G226" i="9"/>
  <c r="E182" i="9"/>
  <c r="E181" i="9" s="1"/>
  <c r="H191" i="9"/>
  <c r="F182" i="9"/>
  <c r="F181" i="9" s="1"/>
  <c r="I187" i="9"/>
  <c r="I184" i="9" s="1"/>
  <c r="H184" i="9"/>
  <c r="G184" i="9"/>
  <c r="G182" i="9" s="1"/>
  <c r="G181" i="9" s="1"/>
  <c r="I180" i="9"/>
  <c r="I178" i="9" s="1"/>
  <c r="I177" i="9" s="1"/>
  <c r="G178" i="9"/>
  <c r="G177" i="9" s="1"/>
  <c r="F178" i="9"/>
  <c r="F177" i="9" s="1"/>
  <c r="E178" i="9"/>
  <c r="E177" i="9" s="1"/>
  <c r="F173" i="9"/>
  <c r="E173" i="9"/>
  <c r="G151" i="9"/>
  <c r="I158" i="9"/>
  <c r="I156" i="9" s="1"/>
  <c r="I155" i="9" s="1"/>
  <c r="F156" i="9"/>
  <c r="F155" i="9" s="1"/>
  <c r="E156" i="9"/>
  <c r="E155" i="9" s="1"/>
  <c r="I154" i="9"/>
  <c r="F151" i="9"/>
  <c r="E151" i="9"/>
  <c r="I145" i="9"/>
  <c r="I139" i="9"/>
  <c r="F139" i="9"/>
  <c r="F137" i="9" s="1"/>
  <c r="E139" i="9"/>
  <c r="E137" i="9" s="1"/>
  <c r="E126" i="9"/>
  <c r="H131" i="9"/>
  <c r="I131" i="9" s="1"/>
  <c r="F130" i="9"/>
  <c r="G130" i="9"/>
  <c r="E130" i="9"/>
  <c r="G133" i="9"/>
  <c r="G132" i="9" s="1"/>
  <c r="F133" i="9"/>
  <c r="F132" i="9" s="1"/>
  <c r="E133" i="9"/>
  <c r="E132" i="9" s="1"/>
  <c r="F126" i="9"/>
  <c r="I84" i="9"/>
  <c r="G114" i="9"/>
  <c r="E112" i="9"/>
  <c r="E110" i="9" s="1"/>
  <c r="F94" i="9"/>
  <c r="F92" i="9" s="1"/>
  <c r="G94" i="9"/>
  <c r="G92" i="9" s="1"/>
  <c r="I94" i="9"/>
  <c r="E94" i="9"/>
  <c r="E92" i="9" s="1"/>
  <c r="E80" i="9"/>
  <c r="F112" i="9"/>
  <c r="F110" i="9" s="1"/>
  <c r="I119" i="9"/>
  <c r="J119" i="9" s="1"/>
  <c r="K119" i="9" s="1"/>
  <c r="I120" i="9"/>
  <c r="J120" i="9" s="1"/>
  <c r="K120" i="9" s="1"/>
  <c r="I121" i="9"/>
  <c r="J121" i="9" s="1"/>
  <c r="K121" i="9" s="1"/>
  <c r="J122" i="9"/>
  <c r="K122" i="9" s="1"/>
  <c r="K116" i="9"/>
  <c r="E106" i="9"/>
  <c r="F104" i="9"/>
  <c r="E104" i="9"/>
  <c r="F101" i="9"/>
  <c r="E101" i="9"/>
  <c r="G104" i="9"/>
  <c r="F89" i="9"/>
  <c r="F88" i="9" s="1"/>
  <c r="E89" i="9"/>
  <c r="E88" i="9" s="1"/>
  <c r="F85" i="9"/>
  <c r="H85" i="9"/>
  <c r="I85" i="9"/>
  <c r="J85" i="9" s="1"/>
  <c r="E85" i="9"/>
  <c r="F80" i="9"/>
  <c r="O70" i="9" l="1"/>
  <c r="H13" i="14"/>
  <c r="O58" i="9"/>
  <c r="AW71" i="9"/>
  <c r="J16" i="14"/>
  <c r="J289" i="9"/>
  <c r="AW72" i="9"/>
  <c r="J23" i="14"/>
  <c r="H114" i="9"/>
  <c r="H28" i="14"/>
  <c r="H26" i="14" s="1"/>
  <c r="J84" i="9"/>
  <c r="J288" i="9"/>
  <c r="I195" i="9"/>
  <c r="I193" i="9" s="1"/>
  <c r="I192" i="9" s="1"/>
  <c r="I160" i="9"/>
  <c r="I159" i="9" s="1"/>
  <c r="J159" i="9" s="1"/>
  <c r="K159" i="9" s="1"/>
  <c r="I130" i="9"/>
  <c r="J130" i="9" s="1"/>
  <c r="J131" i="9"/>
  <c r="I137" i="9"/>
  <c r="J137" i="9" s="1"/>
  <c r="J139" i="9"/>
  <c r="I240" i="9"/>
  <c r="J241" i="9"/>
  <c r="I279" i="9"/>
  <c r="J281" i="9"/>
  <c r="I222" i="9"/>
  <c r="J222" i="9" s="1"/>
  <c r="J223" i="9"/>
  <c r="J274" i="9"/>
  <c r="J272" i="9" s="1"/>
  <c r="J271" i="9" s="1"/>
  <c r="K275" i="9"/>
  <c r="K274" i="9" s="1"/>
  <c r="K272" i="9" s="1"/>
  <c r="I267" i="9"/>
  <c r="I266" i="9" s="1"/>
  <c r="J266" i="9" s="1"/>
  <c r="K266" i="9" s="1"/>
  <c r="J269" i="9"/>
  <c r="I118" i="9"/>
  <c r="J118" i="9" s="1"/>
  <c r="K118" i="9" s="1"/>
  <c r="I126" i="9"/>
  <c r="J126" i="9" s="1"/>
  <c r="K8" i="2"/>
  <c r="K10" i="2" s="1"/>
  <c r="H274" i="9"/>
  <c r="H272" i="9" s="1"/>
  <c r="H281" i="9"/>
  <c r="H279" i="9" s="1"/>
  <c r="H277" i="9" s="1"/>
  <c r="H276" i="9" s="1"/>
  <c r="H269" i="9"/>
  <c r="H252" i="9"/>
  <c r="H251" i="9" s="1"/>
  <c r="H245" i="9" s="1"/>
  <c r="H244" i="9" s="1"/>
  <c r="I245" i="9"/>
  <c r="I244" i="9" s="1"/>
  <c r="F149" i="9"/>
  <c r="H234" i="9"/>
  <c r="H233" i="9" s="1"/>
  <c r="I256" i="9"/>
  <c r="I255" i="9" s="1"/>
  <c r="G234" i="9"/>
  <c r="G233" i="9" s="1"/>
  <c r="H160" i="9"/>
  <c r="H159" i="9" s="1"/>
  <c r="J145" i="9"/>
  <c r="K16" i="14" s="1"/>
  <c r="K15" i="14" s="1"/>
  <c r="I144" i="9"/>
  <c r="I142" i="9" s="1"/>
  <c r="F47" i="2"/>
  <c r="H284" i="9"/>
  <c r="H75" i="9" s="1"/>
  <c r="I22" i="14"/>
  <c r="I284" i="9"/>
  <c r="G284" i="9"/>
  <c r="G75" i="9" s="1"/>
  <c r="H22" i="14"/>
  <c r="F271" i="9"/>
  <c r="F74" i="9" s="1"/>
  <c r="G15" i="14"/>
  <c r="E271" i="9"/>
  <c r="E74" i="9" s="1"/>
  <c r="F15" i="14"/>
  <c r="G272" i="9"/>
  <c r="I200" i="9"/>
  <c r="I198" i="9" s="1"/>
  <c r="H200" i="9"/>
  <c r="H198" i="9" s="1"/>
  <c r="H197" i="9" s="1"/>
  <c r="H258" i="9"/>
  <c r="H256" i="9" s="1"/>
  <c r="H255" i="9" s="1"/>
  <c r="I213" i="9"/>
  <c r="G213" i="9"/>
  <c r="G212" i="9" s="1"/>
  <c r="E149" i="9"/>
  <c r="H213" i="9"/>
  <c r="H212" i="9" s="1"/>
  <c r="E171" i="9"/>
  <c r="E170" i="9" s="1"/>
  <c r="H189" i="9"/>
  <c r="H188" i="9" s="1"/>
  <c r="H182" i="9" s="1"/>
  <c r="H181" i="9" s="1"/>
  <c r="I191" i="9"/>
  <c r="I189" i="9" s="1"/>
  <c r="I188" i="9" s="1"/>
  <c r="I182" i="9" s="1"/>
  <c r="I181" i="9" s="1"/>
  <c r="F171" i="9"/>
  <c r="F170" i="9" s="1"/>
  <c r="H173" i="9"/>
  <c r="I176" i="9"/>
  <c r="I173" i="9" s="1"/>
  <c r="I171" i="9" s="1"/>
  <c r="I170" i="9" s="1"/>
  <c r="G173" i="9"/>
  <c r="G171" i="9" s="1"/>
  <c r="G170" i="9" s="1"/>
  <c r="H178" i="9"/>
  <c r="H177" i="9" s="1"/>
  <c r="G139" i="9"/>
  <c r="G137" i="9" s="1"/>
  <c r="G136" i="9" s="1"/>
  <c r="E136" i="9"/>
  <c r="E124" i="9"/>
  <c r="E123" i="9" s="1"/>
  <c r="G156" i="9"/>
  <c r="G155" i="9" s="1"/>
  <c r="G149" i="9" s="1"/>
  <c r="I151" i="9"/>
  <c r="I149" i="9" s="1"/>
  <c r="H151" i="9"/>
  <c r="H156" i="9"/>
  <c r="H155" i="9" s="1"/>
  <c r="F136" i="9"/>
  <c r="I136" i="9"/>
  <c r="J136" i="9" s="1"/>
  <c r="K136" i="9" s="1"/>
  <c r="H139" i="9"/>
  <c r="H137" i="9" s="1"/>
  <c r="H136" i="9" s="1"/>
  <c r="H135" i="9"/>
  <c r="I80" i="9"/>
  <c r="J80" i="9" s="1"/>
  <c r="F124" i="9"/>
  <c r="F123" i="9" s="1"/>
  <c r="E78" i="9"/>
  <c r="H130" i="9"/>
  <c r="G126" i="9"/>
  <c r="G124" i="9" s="1"/>
  <c r="G123" i="9" s="1"/>
  <c r="H126" i="9"/>
  <c r="F99" i="9"/>
  <c r="E99" i="9"/>
  <c r="I92" i="9"/>
  <c r="G112" i="9"/>
  <c r="G110" i="9" s="1"/>
  <c r="H106" i="9"/>
  <c r="H101" i="9"/>
  <c r="G101" i="9"/>
  <c r="G106" i="9"/>
  <c r="F78" i="9"/>
  <c r="H89" i="9"/>
  <c r="H88" i="9" s="1"/>
  <c r="H80" i="9"/>
  <c r="G89" i="9"/>
  <c r="G88" i="9" s="1"/>
  <c r="G78" i="9" s="1"/>
  <c r="K289" i="9" l="1"/>
  <c r="K23" i="14"/>
  <c r="I114" i="9"/>
  <c r="AF70" i="9"/>
  <c r="I13" i="14"/>
  <c r="AF58" i="9"/>
  <c r="J267" i="9"/>
  <c r="I29" i="14"/>
  <c r="I135" i="9"/>
  <c r="J160" i="9"/>
  <c r="K288" i="9"/>
  <c r="K287" i="9" s="1"/>
  <c r="K285" i="9" s="1"/>
  <c r="K284" i="9" s="1"/>
  <c r="K75" i="9" s="1"/>
  <c r="J287" i="9"/>
  <c r="J285" i="9" s="1"/>
  <c r="J284" i="9" s="1"/>
  <c r="J75" i="9" s="1"/>
  <c r="I101" i="9"/>
  <c r="J101" i="9" s="1"/>
  <c r="J103" i="9"/>
  <c r="I212" i="9"/>
  <c r="J213" i="9"/>
  <c r="H267" i="9"/>
  <c r="H266" i="9" s="1"/>
  <c r="K271" i="9"/>
  <c r="I277" i="9"/>
  <c r="J279" i="9"/>
  <c r="I234" i="9"/>
  <c r="J240" i="9"/>
  <c r="I133" i="9"/>
  <c r="I106" i="9"/>
  <c r="J106" i="9" s="1"/>
  <c r="J107" i="9"/>
  <c r="J144" i="9"/>
  <c r="K145" i="9"/>
  <c r="L16" i="14" s="1"/>
  <c r="L15" i="14" s="1"/>
  <c r="L10" i="2"/>
  <c r="M8" i="2"/>
  <c r="M10" i="2" s="1"/>
  <c r="H112" i="9"/>
  <c r="H110" i="9" s="1"/>
  <c r="J22" i="14"/>
  <c r="I197" i="9"/>
  <c r="G47" i="2"/>
  <c r="H47" i="2" s="1"/>
  <c r="I47" i="2" s="1"/>
  <c r="I272" i="9"/>
  <c r="I271" i="9" s="1"/>
  <c r="I75" i="9"/>
  <c r="G271" i="9"/>
  <c r="G74" i="9" s="1"/>
  <c r="H15" i="14"/>
  <c r="H271" i="9"/>
  <c r="I15" i="14"/>
  <c r="H149" i="9"/>
  <c r="H148" i="9" s="1"/>
  <c r="H133" i="9"/>
  <c r="H132" i="9" s="1"/>
  <c r="H124" i="9" s="1"/>
  <c r="H123" i="9" s="1"/>
  <c r="H171" i="9"/>
  <c r="H170" i="9" s="1"/>
  <c r="G148" i="9"/>
  <c r="E148" i="9"/>
  <c r="E142" i="9" s="1"/>
  <c r="F28" i="14" s="1"/>
  <c r="F148" i="9"/>
  <c r="F142" i="9" s="1"/>
  <c r="G29" i="14" s="1"/>
  <c r="G26" i="14" s="1"/>
  <c r="I148" i="9"/>
  <c r="F77" i="9"/>
  <c r="E77" i="9"/>
  <c r="I105" i="9"/>
  <c r="H104" i="9"/>
  <c r="H99" i="9" s="1"/>
  <c r="H78" i="9"/>
  <c r="G99" i="9"/>
  <c r="I89" i="9"/>
  <c r="J114" i="9" l="1"/>
  <c r="K114" i="9" s="1"/>
  <c r="J13" i="14"/>
  <c r="AW58" i="9"/>
  <c r="AW70" i="9"/>
  <c r="L23" i="14"/>
  <c r="H74" i="9"/>
  <c r="J212" i="9"/>
  <c r="K212" i="9" s="1"/>
  <c r="J135" i="9"/>
  <c r="J142" i="9"/>
  <c r="J141" i="9" s="1"/>
  <c r="J30" i="14"/>
  <c r="K31" i="14" s="1"/>
  <c r="L32" i="14" s="1"/>
  <c r="I88" i="9"/>
  <c r="J89" i="9"/>
  <c r="I104" i="9"/>
  <c r="J105" i="9"/>
  <c r="J113" i="9"/>
  <c r="I233" i="9"/>
  <c r="J233" i="9" s="1"/>
  <c r="K233" i="9" s="1"/>
  <c r="J234" i="9"/>
  <c r="I276" i="9"/>
  <c r="J276" i="9" s="1"/>
  <c r="K276" i="9" s="1"/>
  <c r="J277" i="9"/>
  <c r="I132" i="9"/>
  <c r="J133" i="9"/>
  <c r="K22" i="14"/>
  <c r="L22" i="14"/>
  <c r="K144" i="9"/>
  <c r="K142" i="9" s="1"/>
  <c r="I141" i="9"/>
  <c r="J148" i="9"/>
  <c r="K148" i="9" s="1"/>
  <c r="I112" i="9"/>
  <c r="I110" i="9" s="1"/>
  <c r="J15" i="14"/>
  <c r="H25" i="14"/>
  <c r="G25" i="14"/>
  <c r="G11" i="14"/>
  <c r="G10" i="14" s="1"/>
  <c r="G5" i="14" s="1"/>
  <c r="F11" i="14"/>
  <c r="F26" i="14"/>
  <c r="F25" i="14" s="1"/>
  <c r="E141" i="9"/>
  <c r="F141" i="9"/>
  <c r="F73" i="9" s="1"/>
  <c r="G141" i="9"/>
  <c r="H11" i="14"/>
  <c r="H10" i="14" s="1"/>
  <c r="H5" i="14" s="1"/>
  <c r="H77" i="9"/>
  <c r="G77" i="9"/>
  <c r="K13" i="14" l="1"/>
  <c r="BN58" i="9"/>
  <c r="I74" i="9"/>
  <c r="J74" i="9" s="1"/>
  <c r="K74" i="9" s="1"/>
  <c r="K115" i="9"/>
  <c r="K113" i="9"/>
  <c r="L13" i="14" s="1"/>
  <c r="I99" i="9"/>
  <c r="J99" i="9" s="1"/>
  <c r="J104" i="9"/>
  <c r="I78" i="9"/>
  <c r="J78" i="9" s="1"/>
  <c r="J88" i="9"/>
  <c r="J132" i="9"/>
  <c r="I124" i="9"/>
  <c r="K141" i="9"/>
  <c r="O67" i="9"/>
  <c r="O68" i="9" s="1"/>
  <c r="J26" i="14"/>
  <c r="J25" i="14" s="1"/>
  <c r="J11" i="14"/>
  <c r="J10" i="14" s="1"/>
  <c r="J5" i="14" s="1"/>
  <c r="AW67" i="9" s="1"/>
  <c r="AW68" i="9" s="1"/>
  <c r="G73" i="9"/>
  <c r="G71" i="9" s="1"/>
  <c r="E73" i="9"/>
  <c r="E71" i="9" s="1"/>
  <c r="I11" i="14"/>
  <c r="I10" i="14" s="1"/>
  <c r="I5" i="14" s="1"/>
  <c r="AF67" i="9" s="1"/>
  <c r="AF68" i="9" s="1"/>
  <c r="I26" i="14"/>
  <c r="I25" i="14" s="1"/>
  <c r="F71" i="9"/>
  <c r="J112" i="9"/>
  <c r="J110" i="9" s="1"/>
  <c r="F10" i="14"/>
  <c r="F5" i="14" s="1"/>
  <c r="H141" i="9"/>
  <c r="H73" i="9" l="1"/>
  <c r="H71" i="9" s="1"/>
  <c r="I77" i="9"/>
  <c r="K112" i="9"/>
  <c r="K110" i="9" s="1"/>
  <c r="L11" i="14" s="1"/>
  <c r="L10" i="14" s="1"/>
  <c r="L5" i="14" s="1"/>
  <c r="L26" i="14"/>
  <c r="L25" i="14" s="1"/>
  <c r="I123" i="9"/>
  <c r="J124" i="9"/>
  <c r="K26" i="14"/>
  <c r="K25" i="14" s="1"/>
  <c r="K11" i="14"/>
  <c r="K10" i="14" s="1"/>
  <c r="K5" i="14" s="1"/>
  <c r="BN67" i="9" s="1"/>
  <c r="BN68" i="9" s="1"/>
  <c r="J77" i="9" l="1"/>
  <c r="K77" i="9" s="1"/>
  <c r="J123" i="9"/>
  <c r="K123" i="9" s="1"/>
  <c r="I73" i="9"/>
  <c r="J58" i="9"/>
  <c r="K58" i="9" s="1"/>
  <c r="J56" i="9"/>
  <c r="K56" i="9" s="1"/>
  <c r="J16" i="9"/>
  <c r="K16" i="9" s="1"/>
  <c r="J18" i="9"/>
  <c r="K18" i="9" s="1"/>
  <c r="J19" i="9"/>
  <c r="K19" i="9" s="1"/>
  <c r="J20" i="9"/>
  <c r="K20" i="9" s="1"/>
  <c r="J21" i="9"/>
  <c r="K21" i="9" s="1"/>
  <c r="J57" i="9" l="1"/>
  <c r="K57" i="9" s="1"/>
  <c r="I71" i="9"/>
  <c r="J73" i="9"/>
  <c r="K73" i="9" s="1"/>
  <c r="E14" i="9"/>
  <c r="F5" i="9"/>
  <c r="G15" i="9"/>
  <c r="M16" i="9" s="1"/>
  <c r="H49" i="9"/>
  <c r="I49" i="9"/>
  <c r="I15" i="9" s="1"/>
  <c r="J49" i="9"/>
  <c r="J15" i="9" s="1"/>
  <c r="E49" i="9"/>
  <c r="E15" i="9" s="1"/>
  <c r="F10" i="9"/>
  <c r="G10" i="9"/>
  <c r="H10" i="9"/>
  <c r="H5" i="9"/>
  <c r="I5" i="9"/>
  <c r="J5" i="9"/>
  <c r="K49" i="9" l="1"/>
  <c r="K15" i="9" s="1"/>
  <c r="K71" i="9" s="1"/>
  <c r="J71" i="9"/>
  <c r="H15" i="9"/>
  <c r="E10" i="9"/>
  <c r="E5" i="9"/>
</calcChain>
</file>

<file path=xl/sharedStrings.xml><?xml version="1.0" encoding="utf-8"?>
<sst xmlns="http://schemas.openxmlformats.org/spreadsheetml/2006/main" count="802" uniqueCount="303">
  <si>
    <t>Наименование показателя</t>
  </si>
  <si>
    <t>Код строки</t>
  </si>
  <si>
    <t>в том числе:</t>
  </si>
  <si>
    <t>х</t>
  </si>
  <si>
    <t>Год начала закупки</t>
  </si>
  <si>
    <t>УТВЕРЖДАЮ</t>
  </si>
  <si>
    <t>(подпись)</t>
  </si>
  <si>
    <t>Форма по ОКУД</t>
  </si>
  <si>
    <t>Дата</t>
  </si>
  <si>
    <t>Глава по БК</t>
  </si>
  <si>
    <t>по ОКЕИ</t>
  </si>
  <si>
    <t>(расшифровка подписи)</t>
  </si>
  <si>
    <t>КОДЫ</t>
  </si>
  <si>
    <t>ИНН</t>
  </si>
  <si>
    <t>КПП</t>
  </si>
  <si>
    <t>(наименование должности лица, утверждающего документ)</t>
  </si>
  <si>
    <t>"</t>
  </si>
  <si>
    <t xml:space="preserve"> г.</t>
  </si>
  <si>
    <t>План финансово-хозяйственной деятельности</t>
  </si>
  <si>
    <t>383</t>
  </si>
  <si>
    <t>Адрес фактического местонахождения учреждения (подразделения)</t>
  </si>
  <si>
    <t>Юридический адрес учреждения (подразделения)</t>
  </si>
  <si>
    <t>чел.</t>
  </si>
  <si>
    <t>тыс. руб.</t>
  </si>
  <si>
    <t>руб.</t>
  </si>
  <si>
    <t>%</t>
  </si>
  <si>
    <t>м²</t>
  </si>
  <si>
    <t>1.1. Фонд оплаты труда, всего</t>
  </si>
  <si>
    <t>в том числе по категориям работников:</t>
  </si>
  <si>
    <t>2.1.1. Площадь недвижимого имущества в безвозмездном пользовании, всего</t>
  </si>
  <si>
    <t>2.1.3. Площадь недвижимого имущества, переданная в аренду</t>
  </si>
  <si>
    <t>ед.</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</si>
  <si>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</si>
  <si>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</si>
  <si>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</si>
  <si>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 xml:space="preserve"> 1.7. Средняя заработная плата, сложившаяся/прогнозируемая в отчетном периоде</t>
  </si>
  <si>
    <t>из них: выплаты стимулирующего характера</t>
  </si>
  <si>
    <t>Наименование мероприятия</t>
  </si>
  <si>
    <t>Сроки проведения</t>
  </si>
  <si>
    <t>Итого:</t>
  </si>
  <si>
    <t>Ожидаемый результат реализации</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</si>
  <si>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</si>
  <si>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</si>
  <si>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</si>
  <si>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в том числе по категориям работников, повышение оплаты труда которых предусмотрено указами Президента РФ</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</si>
  <si>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</si>
  <si>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2.1.2. Площадь недвижимого имущества в безвозмездном пользовании, не используемая для выполнения государственного задания</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</si>
  <si>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</si>
  <si>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2. Повышение эффективности управления муниципальной собственностью</t>
  </si>
  <si>
    <t>3. Повышение качества предоставления муниципальных услуг</t>
  </si>
  <si>
    <t xml:space="preserve">1. Сведения об уровне оплаты труда работников учреждения </t>
  </si>
  <si>
    <t xml:space="preserve">1.3.2. Среднесписочная численность прочих работников учреждения </t>
  </si>
  <si>
    <t>1.4.1. Среднесписочная численность руководителей учреждения  и их заместителей, с которыми заключены эффективные контракты</t>
  </si>
  <si>
    <t>1.4.2. Среднесписочная численность прочих работников учреждения , с которыми заключены эффективные контракты</t>
  </si>
  <si>
    <t xml:space="preserve">2.2. Затраты на содержание имущества учреждения </t>
  </si>
  <si>
    <t xml:space="preserve">1. Повышение эффективности управления и кадрового потенциала учреждения </t>
  </si>
  <si>
    <t xml:space="preserve">Орган, осуществляющего функции и полномочия учредителя </t>
  </si>
  <si>
    <t>по Сводному реестру</t>
  </si>
  <si>
    <t>Учреждение</t>
  </si>
  <si>
    <t>Раздел 1. Поступления и выплаты</t>
  </si>
  <si>
    <t>x</t>
  </si>
  <si>
    <t>средства областного бюджета</t>
  </si>
  <si>
    <t>внебюджетные источники</t>
  </si>
  <si>
    <t>Доходы, всего:</t>
  </si>
  <si>
    <t xml:space="preserve">в том числе: </t>
  </si>
  <si>
    <r>
      <t>из них</t>
    </r>
    <r>
      <rPr>
        <vertAlign val="superscript"/>
        <sz val="12"/>
        <color theme="1"/>
        <rFont val="Times New Roman"/>
        <family val="1"/>
        <charset val="204"/>
      </rPr>
      <t>5</t>
    </r>
    <r>
      <rPr>
        <sz val="12"/>
        <color theme="1"/>
        <rFont val="Times New Roman"/>
        <family val="1"/>
        <charset val="204"/>
      </rPr>
      <t>:</t>
    </r>
  </si>
  <si>
    <t>доходы от штрафов, пеней, иных сумм принудительного изъятия, всего</t>
  </si>
  <si>
    <t>безвозмездные денежные поступления, всего</t>
  </si>
  <si>
    <t>прочие доходы, всего</t>
  </si>
  <si>
    <t>Расходы, всего</t>
  </si>
  <si>
    <t>за счет средств областного бюджета</t>
  </si>
  <si>
    <t>прочие выплаты персоналу, в том числе компенсационного характера</t>
  </si>
  <si>
    <t>взносы по обязательному социальному страхованию на выплаты по оплате труда работников и иные выплаты работникам учреждений, всего</t>
  </si>
  <si>
    <t>социальные и иные выплаты населению, всего</t>
  </si>
  <si>
    <t>уплата налогов, сборов и иных платежей, всего</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</si>
  <si>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</si>
  <si>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</si>
  <si>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прочую закупку товаров, работ и услуг, всего</t>
  </si>
  <si>
    <t>налог на добавленную стоимость</t>
  </si>
  <si>
    <t xml:space="preserve">прочие налоги, уменьшающие доход </t>
  </si>
  <si>
    <r>
      <t xml:space="preserve">по </t>
    </r>
    <r>
      <rPr>
        <sz val="12"/>
        <rFont val="Times New Roman"/>
        <family val="1"/>
        <charset val="204"/>
      </rPr>
      <t>строкам 1100</t>
    </r>
    <r>
      <rPr>
        <sz val="12"/>
        <color theme="1"/>
        <rFont val="Times New Roman"/>
        <family val="1"/>
        <charset val="204"/>
      </rPr>
      <t xml:space="preserve"> - </t>
    </r>
    <r>
      <rPr>
        <sz val="12"/>
        <rFont val="Times New Roman"/>
        <family val="1"/>
        <charset val="204"/>
      </rPr>
      <t>1900</t>
    </r>
    <r>
      <rPr>
        <sz val="12"/>
        <color theme="1"/>
        <rFont val="Times New Roman"/>
        <family val="1"/>
        <charset val="204"/>
      </rPr>
      <t xml:space="preserve"> - коды аналитической группы подвида доходов бюджетов классификации доходов бюджетов;</t>
    </r>
  </si>
  <si>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</si>
  <si>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по </t>
    </r>
    <r>
      <rPr>
        <sz val="12"/>
        <rFont val="Times New Roman"/>
        <family val="1"/>
        <charset val="204"/>
      </rPr>
      <t>строкам 2000</t>
    </r>
    <r>
      <rPr>
        <sz val="12"/>
        <color theme="1"/>
        <rFont val="Times New Roman"/>
        <family val="1"/>
        <charset val="204"/>
      </rPr>
      <t xml:space="preserve"> - </t>
    </r>
    <r>
      <rPr>
        <sz val="12"/>
        <rFont val="Times New Roman"/>
        <family val="1"/>
        <charset val="204"/>
      </rPr>
      <t>2652</t>
    </r>
    <r>
      <rPr>
        <sz val="12"/>
        <color theme="1"/>
        <rFont val="Times New Roman"/>
        <family val="1"/>
        <charset val="204"/>
      </rPr>
      <t xml:space="preserve"> - коды видов расходов бюджетов классификации расходов бюджетов;</t>
    </r>
  </si>
  <si>
    <r>
      <t xml:space="preserve">по </t>
    </r>
    <r>
      <rPr>
        <sz val="12"/>
        <rFont val="Times New Roman"/>
        <family val="1"/>
        <charset val="204"/>
      </rPr>
      <t>строкам 3000</t>
    </r>
    <r>
      <rPr>
        <sz val="12"/>
        <color theme="1"/>
        <rFont val="Times New Roman"/>
        <family val="1"/>
        <charset val="204"/>
      </rPr>
      <t xml:space="preserve"> - </t>
    </r>
    <r>
      <rPr>
        <sz val="12"/>
        <rFont val="Times New Roman"/>
        <family val="1"/>
        <charset val="204"/>
      </rPr>
      <t>3030</t>
    </r>
    <r>
      <rPr>
        <sz val="12"/>
        <color theme="1"/>
        <rFont val="Times New Roman"/>
        <family val="1"/>
        <charset val="204"/>
      </rPr>
      <t xml:space="preserve">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</si>
  <si>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</si>
  <si>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(3)</t>
    </r>
    <r>
      <rPr>
        <sz val="12"/>
        <color theme="1"/>
        <rFont val="Times New Roman"/>
        <family val="1"/>
        <charset val="204"/>
      </rPr>
      <t xml:space="preserve">В </t>
    </r>
    <r>
      <rPr>
        <sz val="12"/>
        <rFont val="Times New Roman"/>
        <family val="1"/>
        <charset val="204"/>
      </rPr>
      <t>графе 4</t>
    </r>
    <r>
      <rPr>
        <sz val="12"/>
        <color theme="1"/>
        <rFont val="Times New Roman"/>
        <family val="1"/>
        <charset val="204"/>
      </rPr>
      <t xml:space="preserve"> указывается код классификации операций сектора государственного управления в соответствии с </t>
    </r>
    <r>
      <rPr>
        <sz val="12"/>
        <rFont val="Times New Roman"/>
        <family val="1"/>
        <charset val="204"/>
      </rPr>
      <t>Порядком</t>
    </r>
    <r>
      <rPr>
        <sz val="12"/>
        <color theme="1"/>
        <rFont val="Times New Roman"/>
        <family val="1"/>
        <charset val="204"/>
      </rPr>
      <t xml:space="preserve">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осуществляющего функции и полномочия учредителя предусмотрена указанная детализация.</t>
    </r>
  </si>
  <si>
    <r>
      <t>(4)</t>
    </r>
    <r>
      <rPr>
        <sz val="12"/>
        <color theme="1"/>
        <rFont val="Times New Roman"/>
        <family val="1"/>
        <charset val="204"/>
      </rPr>
      <t xml:space="preserve"> По </t>
    </r>
    <r>
      <rPr>
        <sz val="12"/>
        <rFont val="Times New Roman"/>
        <family val="1"/>
        <charset val="204"/>
      </rPr>
      <t>строкам 0001</t>
    </r>
    <r>
      <rPr>
        <sz val="12"/>
        <color theme="1"/>
        <rFont val="Times New Roman"/>
        <family val="1"/>
        <charset val="204"/>
      </rPr>
      <t xml:space="preserve"> и </t>
    </r>
    <r>
      <rPr>
        <sz val="12"/>
        <rFont val="Times New Roman"/>
        <family val="1"/>
        <charset val="204"/>
      </rPr>
      <t>0002</t>
    </r>
    <r>
      <rPr>
        <sz val="12"/>
        <color theme="1"/>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</si>
  <si>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2"/>
        <color theme="1"/>
        <rFont val="Times New Roman"/>
        <family val="1"/>
        <charset val="204"/>
      </rPr>
      <t>(6)</t>
    </r>
    <r>
      <rPr>
        <sz val="12"/>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t>
    </r>
  </si>
  <si>
    <r>
      <t>(7)</t>
    </r>
    <r>
      <rPr>
        <sz val="12"/>
        <color theme="1"/>
        <rFont val="Times New Roman"/>
        <family val="1"/>
        <charset val="204"/>
      </rPr>
      <t xml:space="preserve"> Показатели выплат по расходам на закупки товаров, работ, услуг, отраженные в </t>
    </r>
    <r>
      <rPr>
        <sz val="12"/>
        <rFont val="Times New Roman"/>
        <family val="1"/>
        <charset val="204"/>
      </rPr>
      <t>строке 2600 Раздела 1</t>
    </r>
    <r>
      <rPr>
        <sz val="12"/>
        <color theme="1"/>
        <rFont val="Times New Roman"/>
        <family val="1"/>
        <charset val="204"/>
      </rPr>
      <t xml:space="preserve"> «Поступления и выплаты» Плана, подлежат детализации в </t>
    </r>
    <r>
      <rPr>
        <sz val="12"/>
        <rFont val="Times New Roman"/>
        <family val="1"/>
        <charset val="204"/>
      </rPr>
      <t>Разделе 2</t>
    </r>
    <r>
      <rPr>
        <sz val="12"/>
        <color theme="1"/>
        <rFont val="Times New Roman"/>
        <family val="1"/>
        <charset val="204"/>
      </rPr>
      <t xml:space="preserve"> «Сведения по выплатам на закупку товаров, работ, услуг» Плана.</t>
    </r>
  </si>
  <si>
    <r>
      <t>(2)</t>
    </r>
    <r>
      <rPr>
        <sz val="12"/>
        <color theme="1"/>
        <rFont val="Times New Roman"/>
        <family val="1"/>
        <charset val="204"/>
      </rPr>
      <t xml:space="preserve"> В </t>
    </r>
    <r>
      <rPr>
        <sz val="12"/>
        <rFont val="Times New Roman"/>
        <family val="1"/>
        <charset val="204"/>
      </rPr>
      <t>графе 3</t>
    </r>
    <r>
      <rPr>
        <sz val="12"/>
        <color theme="1"/>
        <rFont val="Times New Roman"/>
        <family val="1"/>
        <charset val="204"/>
      </rPr>
      <t xml:space="preserve"> отражаются:</t>
    </r>
  </si>
  <si>
    <r>
      <rPr>
        <vertAlign val="superscript"/>
        <sz val="12"/>
        <color theme="1"/>
        <rFont val="Times New Roman"/>
        <family val="1"/>
        <charset val="204"/>
      </rPr>
      <t>(8)</t>
    </r>
    <r>
      <rPr>
        <sz val="12"/>
        <color theme="1"/>
        <rFont val="Times New Roman"/>
        <family val="1"/>
        <charset val="204"/>
      </rPr>
      <t xml:space="preserve"> Показатель отражается со знаком «минус».</t>
    </r>
  </si>
  <si>
    <t xml:space="preserve"> 0001</t>
  </si>
  <si>
    <t xml:space="preserve"> 0002</t>
  </si>
  <si>
    <t>доходы от оказания услуг, работ, компенсации затрат учреждений, всего</t>
  </si>
  <si>
    <t>субсидии на финансовое обеспечение выполнения муниципального задания за счет средств бюджета Федерального фонда обязательного медицинского страхования</t>
  </si>
  <si>
    <t xml:space="preserve"> в том числе:                                         целевые субсидии</t>
  </si>
  <si>
    <t>субсидии на осуществление   капитальных вложений</t>
  </si>
  <si>
    <t>доходы от операций с   активами, всего</t>
  </si>
  <si>
    <t>из них:                                                 увеличение остатков денежных средств за счет возврата дебиторской задолженности прошлых лет</t>
  </si>
  <si>
    <t>в том числе:                                                  на выплаты персоналу, всего</t>
  </si>
  <si>
    <t>в том числе:                                         оплата труда</t>
  </si>
  <si>
    <t xml:space="preserve">в том числе:                                              на выплаты по оплате труда                                   </t>
  </si>
  <si>
    <r>
      <t>из них</t>
    </r>
    <r>
      <rPr>
        <vertAlign val="superscript"/>
        <sz val="12"/>
        <rFont val="Times New Roman"/>
        <family val="1"/>
        <charset val="204"/>
      </rPr>
      <t>5</t>
    </r>
    <r>
      <rPr>
        <sz val="12"/>
        <rFont val="Times New Roman"/>
        <family val="1"/>
        <charset val="204"/>
      </rPr>
      <t>:</t>
    </r>
  </si>
  <si>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</si>
  <si>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</si>
  <si>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в том числе: налог на имущество организаций и земельный налог</t>
  </si>
  <si>
    <t>в том числе:                                          налог на прибыль</t>
  </si>
  <si>
    <t>из них:                                                           возврат в бюджет средств субсидии</t>
  </si>
  <si>
    <t xml:space="preserve"> в том числе: в том числе:                                          за счет средств местного бюджета</t>
  </si>
  <si>
    <r>
      <rPr>
        <vertAlign val="superscript"/>
        <sz val="12"/>
        <color theme="1"/>
        <rFont val="Times New Roman"/>
        <family val="1"/>
        <charset val="204"/>
      </rPr>
      <t>(9)</t>
    </r>
    <r>
      <rPr>
        <sz val="12"/>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t>
    </r>
  </si>
  <si>
    <r>
      <rPr>
        <vertAlign val="superscript"/>
        <sz val="12"/>
        <rFont val="Times New Roman"/>
        <family val="1"/>
        <charset val="204"/>
      </rPr>
      <t>(5)</t>
    </r>
    <r>
      <rPr>
        <sz val="12"/>
        <rFont val="Times New Roman"/>
        <family val="1"/>
        <charset val="204"/>
      </rPr>
      <t>Здесь  и далее указываются соответствующие источники финансирования (средства местного бюджета, средства областного бюджета,  внебюджетные источники)</t>
    </r>
  </si>
  <si>
    <t>в том числе:                                          средства местного бюджета</t>
  </si>
  <si>
    <t xml:space="preserve"> в том числе:                                                 доходы от собственности,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</si>
  <si>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</si>
  <si>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средства местного бюджета</t>
  </si>
  <si>
    <t xml:space="preserve">Раздел 2. Сведения по выплатам на закупки товаров,
работ, услуг
</t>
  </si>
  <si>
    <t>за счет субсидий, предоставляемых в соответствии с абзацем вторым 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</si>
  <si>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</si>
  <si>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</si>
  <si>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</si>
  <si>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</si>
  <si>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№п/п</t>
  </si>
  <si>
    <t>1.1.</t>
  </si>
  <si>
    <t>1.2.</t>
  </si>
  <si>
    <t>1.3.</t>
  </si>
  <si>
    <t>1.4.</t>
  </si>
  <si>
    <t>1.4.1.</t>
  </si>
  <si>
    <t>1.4.1.1.</t>
  </si>
  <si>
    <t>1.4.1.2.</t>
  </si>
  <si>
    <t>1.4.2.</t>
  </si>
  <si>
    <t>1.4.2.1.</t>
  </si>
  <si>
    <t xml:space="preserve">в том числе:
в соответствии с Федеральным законом   № 44-ФЗ
</t>
  </si>
  <si>
    <t>1.4.2.2.</t>
  </si>
  <si>
    <t>1.4.5.</t>
  </si>
  <si>
    <t>1.4.3.</t>
  </si>
  <si>
    <t>1.4.4.</t>
  </si>
  <si>
    <t xml:space="preserve">в том числе:
в соответствии с Федеральным законом              № 44-ФЗ
</t>
  </si>
  <si>
    <t>1.4.4.1.</t>
  </si>
  <si>
    <t>1.4.4.2.</t>
  </si>
  <si>
    <t>1.4.5.1.</t>
  </si>
  <si>
    <t>1.4.5.2.</t>
  </si>
  <si>
    <t>в соответствии с Федеральным законом               № 223-ФЗ</t>
  </si>
  <si>
    <t>2.</t>
  </si>
  <si>
    <t>3.</t>
  </si>
  <si>
    <r>
      <t>10</t>
    </r>
    <r>
      <rPr>
        <sz val="12"/>
        <color theme="1"/>
        <rFont val="Calibri"/>
        <family val="2"/>
        <charset val="204"/>
        <scheme val="minor"/>
      </rPr>
      <t xml:space="preserve"> </t>
    </r>
    <r>
      <rPr>
        <sz val="12"/>
        <color theme="1"/>
        <rFont val="Times New Roman"/>
        <family val="1"/>
        <charset val="204"/>
      </rPr>
      <t xml:space="preserve">Плановые показатели выплат на закупку товаров, работ, услуг по </t>
    </r>
    <r>
      <rPr>
        <sz val="12"/>
        <rFont val="Times New Roman"/>
        <family val="1"/>
        <charset val="204"/>
      </rPr>
      <t>строке 26000 Раздела 2</t>
    </r>
    <r>
      <rPr>
        <sz val="12"/>
        <color theme="1"/>
        <rFont val="Times New Roman"/>
        <family val="1"/>
        <charset val="204"/>
      </rPr>
      <t xml:space="preserve">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t>
    </r>
    <r>
      <rPr>
        <sz val="12"/>
        <rFont val="Times New Roman"/>
        <family val="1"/>
        <charset val="204"/>
      </rPr>
      <t>строки 26100</t>
    </r>
    <r>
      <rPr>
        <sz val="12"/>
        <color theme="1"/>
        <rFont val="Times New Roman"/>
        <family val="1"/>
        <charset val="204"/>
      </rPr>
      <t xml:space="preserve"> и </t>
    </r>
    <r>
      <rPr>
        <sz val="12"/>
        <rFont val="Times New Roman"/>
        <family val="1"/>
        <charset val="204"/>
      </rPr>
      <t>26200</t>
    </r>
    <r>
      <rPr>
        <sz val="12"/>
        <color theme="1"/>
        <rFont val="Times New Roman"/>
        <family val="1"/>
        <charset val="204"/>
      </rPr>
      <t xml:space="preserve">),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t>
    </r>
    <r>
      <rPr>
        <sz val="12"/>
        <rFont val="Times New Roman"/>
        <family val="1"/>
        <charset val="204"/>
      </rPr>
      <t>(строка 26300)</t>
    </r>
    <r>
      <rPr>
        <sz val="12"/>
        <color theme="1"/>
        <rFont val="Times New Roman"/>
        <family val="1"/>
        <charset val="204"/>
      </rPr>
      <t xml:space="preserve"> и планируемым к заключению в соответствующем финансовом году </t>
    </r>
    <r>
      <rPr>
        <sz val="12"/>
        <rFont val="Times New Roman"/>
        <family val="1"/>
        <charset val="204"/>
      </rPr>
      <t>(строка 26400)</t>
    </r>
    <r>
      <rPr>
        <sz val="12"/>
        <color theme="1"/>
        <rFont val="Times New Roman"/>
        <family val="1"/>
        <charset val="204"/>
      </rPr>
      <t xml:space="preserve"> и должны соответствовать показателям соответствующих граф по </t>
    </r>
    <r>
      <rPr>
        <sz val="12"/>
        <rFont val="Times New Roman"/>
        <family val="1"/>
        <charset val="204"/>
      </rPr>
      <t>строке 2600 Раздела 1</t>
    </r>
    <r>
      <rPr>
        <sz val="12"/>
        <color theme="1"/>
        <rFont val="Times New Roman"/>
        <family val="1"/>
        <charset val="204"/>
      </rPr>
      <t xml:space="preserve"> «Поступления и выплаты» Плана.</t>
    </r>
  </si>
  <si>
    <r>
      <rPr>
        <vertAlign val="superscript"/>
        <sz val="12"/>
        <rFont val="Times New Roman"/>
        <family val="1"/>
        <charset val="204"/>
      </rPr>
      <t>11</t>
    </r>
    <r>
      <rPr>
        <sz val="12"/>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</si>
  <si>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2"/>
        <rFont val="Times New Roman"/>
        <family val="1"/>
        <charset val="204"/>
      </rPr>
      <t>12</t>
    </r>
    <r>
      <rPr>
        <sz val="12"/>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</si>
  <si>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2"/>
        <rFont val="Times New Roman"/>
        <family val="1"/>
        <charset val="204"/>
      </rPr>
      <t>13</t>
    </r>
    <r>
      <rPr>
        <sz val="12"/>
        <rFont val="Times New Roman"/>
        <family val="1"/>
        <charset val="204"/>
      </rPr>
      <t>Муниципальным бюджетным учреждением показатель не формируется.</t>
    </r>
  </si>
  <si>
    <r>
      <rPr>
        <vertAlign val="superscript"/>
        <sz val="12"/>
        <rFont val="Times New Roman"/>
        <family val="1"/>
        <charset val="204"/>
      </rPr>
      <t>14</t>
    </r>
    <r>
      <rPr>
        <sz val="12"/>
        <rFont val="Times New Roman"/>
        <family val="1"/>
        <charset val="204"/>
      </rPr>
      <t>Указывается сумма закупок товаров, работ, услуг, осуществляемых в соответствии с Федеральным законом № 44-ФЗ.</t>
    </r>
  </si>
  <si>
    <r>
      <rPr>
        <vertAlign val="superscript"/>
        <sz val="12"/>
        <rFont val="Times New Roman"/>
        <family val="1"/>
        <charset val="204"/>
      </rPr>
      <t>15</t>
    </r>
    <r>
      <rPr>
        <sz val="12"/>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</si>
  <si>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 xml:space="preserve">Раздел 3. Сведения и показатели об использования ресурсов учреждения </t>
  </si>
  <si>
    <t>отчетный финансовый год</t>
  </si>
  <si>
    <t>текущий финансовый год</t>
  </si>
  <si>
    <t>очередной финансовый год</t>
  </si>
  <si>
    <t>1-й год планового периода</t>
  </si>
  <si>
    <t>2-й год планового периода</t>
  </si>
  <si>
    <t>1.1.1.Фонд оплаты труда руководителей учреждения  и их заместителей</t>
  </si>
  <si>
    <t>1.1.2. Фонд оплаты труда прочих работников учреждения</t>
  </si>
  <si>
    <t>1.3. Среднесписочная численность работников учреждения</t>
  </si>
  <si>
    <t>1.3.1. Среднесписочная численность руководителей учреждения   и их заместителей</t>
  </si>
  <si>
    <t>1.4. Среднесписочная численность работников учреждения,  с которыми заключены эффективные контракты</t>
  </si>
  <si>
    <t xml:space="preserve">1.8. Отношение средней заработной платы руководителей учреждения  и их заместителей к средней заработной плате работников учреждения </t>
  </si>
  <si>
    <t xml:space="preserve">2. Сведения об использовании имущества учреждения </t>
  </si>
  <si>
    <t xml:space="preserve">2.1. Общая площадь объектов недвижимого имущества, закрепленная за  учреждением </t>
  </si>
  <si>
    <t>2.2.1. Затраты на содержание имущества учреждения, не используемого для выполнения муниципального задания</t>
  </si>
  <si>
    <t xml:space="preserve">Раздел 4. Перечень мероприятий по повышению эффективности
деятельности учреждения
</t>
  </si>
  <si>
    <t>Затраты, необходимые на проведение мероприятия, тыс. руб.</t>
  </si>
  <si>
    <t>(наименование должности уполномоченного лица органа, осуществляющего функции и полномочия учредителя)</t>
  </si>
  <si>
    <t xml:space="preserve">4. Направления оптимизации расходов учреждения </t>
  </si>
  <si>
    <t>в том числе:                                                       за счет субсидий, предоставляемых на финансовое обеспечение выполнения муниципального задания</t>
  </si>
  <si>
    <t>в том числе:                                                         с Федеральным Законом 44-ФЗ</t>
  </si>
  <si>
    <t>914</t>
  </si>
  <si>
    <t>511001001</t>
  </si>
  <si>
    <t>Администрация ЗАТО Видяево</t>
  </si>
  <si>
    <t>на 2019 г. отчетный финансовый год</t>
  </si>
  <si>
    <t>на 2020 г. текущий финансовый год</t>
  </si>
  <si>
    <t>средства местного бюджета</t>
  </si>
  <si>
    <t>914 0701 7010100050 611</t>
  </si>
  <si>
    <t>914 0701 7010175310 611</t>
  </si>
  <si>
    <t>914 0701 70101S1100 611</t>
  </si>
  <si>
    <t>914 0701 70101Р1100 611</t>
  </si>
  <si>
    <t>914 0701 7010171100 611</t>
  </si>
  <si>
    <t>914 0709 7010420220 612</t>
  </si>
  <si>
    <t>000 0000 0000000000 000</t>
  </si>
  <si>
    <t>914 0709 7010520240 612</t>
  </si>
  <si>
    <t>914 1004 7010175360 612</t>
  </si>
  <si>
    <t>914 1004 7010175370 612</t>
  </si>
  <si>
    <t xml:space="preserve">Единица измерения: </t>
  </si>
  <si>
    <t>Сумма, рублей</t>
  </si>
  <si>
    <t>47336001</t>
  </si>
  <si>
    <t>из них:</t>
  </si>
  <si>
    <t>заработная плата</t>
  </si>
  <si>
    <t>начисления на выплаты по оплате труда</t>
  </si>
  <si>
    <t>социальные пособия и компенсации персоналу в денежной форме</t>
  </si>
  <si>
    <t>прочие работы, услуги</t>
  </si>
  <si>
    <t>пособия по социальной помощи , выплачиваемые работодателями, нанимателями бывшим работникам в натуральной форме</t>
  </si>
  <si>
    <t>налоги, пошлины и сборы</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</si>
  <si>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</si>
  <si>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</si>
  <si>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услуги связи</t>
  </si>
  <si>
    <t>работы, услуги по содержанию имущества</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</si>
  <si>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</si>
  <si>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</si>
  <si>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</si>
  <si>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</si>
  <si>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</si>
  <si>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</si>
  <si>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t>транспортные услуги</t>
  </si>
  <si>
    <t>прочие несоциальные выплаты персоналу в натуральной форме</t>
  </si>
  <si>
    <t>коммунальные услуги</t>
  </si>
  <si>
    <t>пособия по социальной помощи населению в денежной форме</t>
  </si>
  <si>
    <t>на закупку товаров, работ и услуг по году начала закупки</t>
  </si>
  <si>
    <t>за 2019г.</t>
  </si>
  <si>
    <t>за 2020г.</t>
  </si>
  <si>
    <t>3-й год планового периода</t>
  </si>
  <si>
    <t>педагогические работники</t>
  </si>
  <si>
    <t>из них: воспитатели</t>
  </si>
  <si>
    <t>473Ч2304</t>
  </si>
  <si>
    <t>5105031580</t>
  </si>
  <si>
    <t>Муниципальное бюджетное дошкольное образовательное учреждение ЗАТО Видяево "Детский сад №2 "Ёлочка"</t>
  </si>
  <si>
    <t>184372, Мурманская область, ЗАТО Видяево, улица Заречная, дом 9</t>
  </si>
  <si>
    <t>Корпус №1: 184372, Мурманская область, ЗАТО Видяево, улица Заречная, дом 9                                                                                                             Корпус №1: 184372, Мурманская область, ЗАТО Видяево, улица Заречная, дом 40, помещение 39</t>
  </si>
  <si>
    <t>увеличение стоимости медикаментов</t>
  </si>
  <si>
    <t>другие экономические санкции</t>
  </si>
  <si>
    <t xml:space="preserve"> 914 0701 7010100050 611 </t>
  </si>
  <si>
    <t xml:space="preserve"> 914 0701 70101Р1100 611 </t>
  </si>
  <si>
    <t xml:space="preserve"> 914 0701 70101S1100 611 </t>
  </si>
  <si>
    <t xml:space="preserve"> 914 0701 7010175310 611 </t>
  </si>
  <si>
    <t xml:space="preserve"> 914 0701 7010171100 611 </t>
  </si>
  <si>
    <t xml:space="preserve"> 914 0701 7010171100 611</t>
  </si>
  <si>
    <t>профессиональная  подготовка сотрудников, наличие новых знаний позволит более эффективно и успешно предоставлять образовательные услуги</t>
  </si>
  <si>
    <t>Прочие выплаты, всего</t>
  </si>
  <si>
    <t>Выплаты, уменьшающие доход, всего</t>
  </si>
  <si>
    <r>
      <t>из них</t>
    </r>
    <r>
      <rPr>
        <sz val="12"/>
        <color theme="1"/>
        <rFont val="Times New Roman"/>
        <family val="1"/>
        <charset val="204"/>
      </rPr>
      <t>:</t>
    </r>
  </si>
  <si>
    <t>расходы на закупку товаров, работ, услуг, всего</t>
  </si>
  <si>
    <t xml:space="preserve">000 0000 0000000000 000 </t>
  </si>
  <si>
    <t xml:space="preserve"> 914 1004 7010175370 612 </t>
  </si>
  <si>
    <t xml:space="preserve"> 914 1004 7010175360 612 </t>
  </si>
  <si>
    <t xml:space="preserve"> 914 0709 7010520240 612 </t>
  </si>
  <si>
    <t xml:space="preserve"> 914 0709 7010420220 612 </t>
  </si>
  <si>
    <t>прочие поступления, всего</t>
  </si>
  <si>
    <t>Остаток средств на конец текущего финансового года</t>
  </si>
  <si>
    <t>Остаток средств на начало текущего финансового года</t>
  </si>
  <si>
    <t>Код по БК РФ</t>
  </si>
  <si>
    <t>Аналити-ческий код</t>
  </si>
  <si>
    <r>
      <t xml:space="preserve">Итого по контрактам, планируемым к заключению в соответствующем финансовом году в соответствии с Федеральным </t>
    </r>
    <r>
      <rPr>
        <b/>
        <sz val="12"/>
        <rFont val="Times New Roman"/>
        <family val="1"/>
        <charset val="204"/>
      </rPr>
      <t>законом</t>
    </r>
    <r>
      <rPr>
        <b/>
        <sz val="12"/>
        <color theme="1"/>
        <rFont val="Times New Roman"/>
        <family val="1"/>
        <charset val="204"/>
      </rPr>
      <t xml:space="preserve"> № 44-ФЗ, по соответствующему году закупки</t>
    </r>
    <r>
      <rPr>
        <b/>
        <sz val="12"/>
        <color theme="1"/>
        <rFont val="Times New Roman"/>
        <family val="1"/>
        <charset val="204"/>
      </rPr>
      <t xml:space="preserve"> </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</si>
  <si>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theme="1"/>
        <rFont val="Times New Roman"/>
        <family val="1"/>
        <charset val="204"/>
      </rPr>
      <t xml:space="preserve"> № 44-ФЗ и Федерального </t>
    </r>
    <r>
      <rPr>
        <sz val="12"/>
        <rFont val="Times New Roman"/>
        <family val="1"/>
        <charset val="204"/>
      </rPr>
      <t>закона</t>
    </r>
    <r>
      <rPr>
        <sz val="12"/>
        <color theme="1"/>
        <rFont val="Times New Roman"/>
        <family val="1"/>
        <charset val="204"/>
      </rPr>
      <t xml:space="preserve"> № 223-ФЗ</t>
    </r>
  </si>
  <si>
    <r>
      <t xml:space="preserve">в том числе:                                                       по контрактам (договорам), заключенным до начала текущего финансового года без применения норм Федерального </t>
    </r>
    <r>
      <rPr>
        <sz val="12"/>
        <rFont val="Times New Roman"/>
        <family val="1"/>
        <charset val="204"/>
      </rPr>
      <t>закона</t>
    </r>
    <r>
      <rPr>
        <sz val="12"/>
        <color theme="1"/>
        <rFont val="Times New Roman"/>
        <family val="1"/>
        <charset val="204"/>
      </rPr>
      <t xml:space="preserve">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t>
    </r>
    <r>
      <rPr>
        <sz val="12"/>
        <rFont val="Times New Roman"/>
        <family val="1"/>
        <charset val="204"/>
      </rPr>
      <t>закона</t>
    </r>
    <r>
      <rPr>
        <sz val="12"/>
        <color theme="1"/>
        <rFont val="Times New Roman"/>
        <family val="1"/>
        <charset val="204"/>
      </rPr>
      <t xml:space="preserve"> от 18 июля 2011 г. № 223-ФЗ «О закупках товаров, работ, услуг отдельными видами юридических лиц» (далее - Федеральный закон № 223-ФЗ)</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</si>
  <si>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theme="1"/>
        <rFont val="Times New Roman"/>
        <family val="1"/>
        <charset val="204"/>
      </rPr>
      <t xml:space="preserve"> № 44-ФЗ и Федерального </t>
    </r>
    <r>
      <rPr>
        <sz val="12"/>
        <rFont val="Times New Roman"/>
        <family val="1"/>
        <charset val="204"/>
      </rPr>
      <t>закона</t>
    </r>
    <r>
      <rPr>
        <sz val="12"/>
        <color theme="1"/>
        <rFont val="Times New Roman"/>
        <family val="1"/>
        <charset val="204"/>
      </rPr>
      <t xml:space="preserve"> № 223-ФЗ</t>
    </r>
  </si>
  <si>
    <r>
      <t>Выплаты на закупку товаров, работ, услуг, в</t>
    </r>
    <r>
      <rPr>
        <b/>
        <sz val="12"/>
        <rFont val="Times New Roman"/>
        <family val="1"/>
        <charset val="204"/>
      </rPr>
      <t>сего</t>
    </r>
  </si>
  <si>
    <t>в том числе:                                                         с Федеральным Законом 223-ФЗ</t>
  </si>
  <si>
    <t>в соответствии с Федеральным законом            № 223-ФЗ</t>
  </si>
  <si>
    <t>за счет субсидий, предоставляемых на осуществление капитальных вложений</t>
  </si>
  <si>
    <r>
      <t xml:space="preserve">по контрактам (договорам), планируемым к заключению в соответствующем финансовом году с учетом требований Федерального </t>
    </r>
    <r>
      <rPr>
        <b/>
        <sz val="12"/>
        <rFont val="Times New Roman"/>
        <family val="1"/>
        <charset val="204"/>
      </rPr>
      <t>закона</t>
    </r>
    <r>
      <rPr>
        <b/>
        <sz val="12"/>
        <color theme="1"/>
        <rFont val="Times New Roman"/>
        <family val="1"/>
        <charset val="204"/>
      </rPr>
      <t xml:space="preserve"> № 44-ФЗ и Федерального </t>
    </r>
    <r>
      <rPr>
        <b/>
        <sz val="12"/>
        <rFont val="Times New Roman"/>
        <family val="1"/>
        <charset val="204"/>
      </rPr>
      <t>закона</t>
    </r>
    <r>
      <rPr>
        <b/>
        <sz val="12"/>
        <color theme="1"/>
        <rFont val="Times New Roman"/>
        <family val="1"/>
        <charset val="204"/>
      </rPr>
      <t xml:space="preserve">  № 223-ФЗ</t>
    </r>
  </si>
  <si>
    <t xml:space="preserve"> 914 0701 7130129990 612 </t>
  </si>
  <si>
    <t xml:space="preserve"> 915 0701 7130129990 612 </t>
  </si>
  <si>
    <t xml:space="preserve"> 916 0701 7130129990 612 </t>
  </si>
  <si>
    <t>Исполнитель:экономист                          Савоськина М. С.                                                 8-960-021-17-89</t>
  </si>
  <si>
    <t>4-й год планового периода</t>
  </si>
  <si>
    <t>на 2022 г. (очередной финансовый год)</t>
  </si>
  <si>
    <t>на 2023 г.              (1-ый год планового периода)</t>
  </si>
  <si>
    <t>на 2024 г. (2-ой год планового периода)</t>
  </si>
  <si>
    <t>Начальник отдела ОКСиМП Администрации ЗАТО Видяево</t>
  </si>
  <si>
    <t>914 1003 7110175100 612</t>
  </si>
  <si>
    <t xml:space="preserve"> 914 1003 7110175100 612 </t>
  </si>
  <si>
    <t xml:space="preserve">914 1003 7110175100 612 </t>
  </si>
  <si>
    <t>ЗАКУПКА ПРОВЕРКА</t>
  </si>
  <si>
    <r>
      <t xml:space="preserve"> ___________________                      </t>
    </r>
    <r>
      <rPr>
        <u/>
        <sz val="14"/>
        <color theme="1"/>
        <rFont val="Times New Roman"/>
        <family val="1"/>
        <charset val="204"/>
      </rPr>
      <t xml:space="preserve">                     Дубовая Л. Н.                            </t>
    </r>
  </si>
  <si>
    <t>прочую закупку товаров, работ и услуг</t>
  </si>
  <si>
    <t>закупку энергетических ресурсов</t>
  </si>
  <si>
    <t>на</t>
  </si>
  <si>
    <t xml:space="preserve">                                   (должность)                                            (фамилия, инициалы)                                                                                               (телефон)</t>
  </si>
  <si>
    <t>СОГЛАСОВАНО:</t>
  </si>
  <si>
    <t xml:space="preserve">           (подпись)                                                            (расшифровка подписи)           </t>
  </si>
  <si>
    <t xml:space="preserve">                                                                                                (должность)                                                         (подпись)                                 (расшифровка подписи)</t>
  </si>
  <si>
    <t>Глава ЗАТО Видяево</t>
  </si>
  <si>
    <t>В. А. Градов</t>
  </si>
  <si>
    <t>27</t>
  </si>
  <si>
    <t>января</t>
  </si>
  <si>
    <t>22</t>
  </si>
  <si>
    <t>27.01.2022</t>
  </si>
  <si>
    <t>на 2022 г. текущий финансовый год</t>
  </si>
  <si>
    <t>на 2023 г. (очередной финансовый год)</t>
  </si>
  <si>
    <t>на 2025 г. (2-ой год планового периода)</t>
  </si>
  <si>
    <t>на 2026 г. (3-ой год планового периода)</t>
  </si>
  <si>
    <t>на 2024 г.  (1-ый год планового периода)</t>
  </si>
  <si>
    <t>914 0701 7010123060 612</t>
  </si>
  <si>
    <t>914 0701 7010123330 612</t>
  </si>
  <si>
    <t>914 0701 7010122120 612</t>
  </si>
  <si>
    <t xml:space="preserve"> 914 0701 7010122120 612 </t>
  </si>
  <si>
    <t xml:space="preserve"> 914 0701 7010123060 612 </t>
  </si>
  <si>
    <t xml:space="preserve"> 914 0701 7010123330 612 </t>
  </si>
  <si>
    <t>на 2025 г. (3-ий год планового периода)</t>
  </si>
  <si>
    <t>на 2026 г. (4-ий год планового периода)</t>
  </si>
  <si>
    <t>на " 27 " января  2022 г.</t>
  </si>
  <si>
    <t>на 2022 г.</t>
  </si>
  <si>
    <t>на 2023 г.</t>
  </si>
  <si>
    <t>на 2024 г.</t>
  </si>
  <si>
    <t>на 2025 г.</t>
  </si>
  <si>
    <t>на 2026 г.</t>
  </si>
  <si>
    <t>2022 год</t>
  </si>
  <si>
    <r>
      <t xml:space="preserve">Ответственное должностное лицо: заведующая              ______________        </t>
    </r>
    <r>
      <rPr>
        <u/>
        <sz val="14"/>
        <color theme="1"/>
        <rFont val="Times New Roman"/>
        <family val="1"/>
        <charset val="204"/>
      </rPr>
      <t xml:space="preserve">         Цедик Н. О.    </t>
    </r>
  </si>
  <si>
    <t>на 2022 год (на 2023 год и плановый период 2024 и 2025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</si>
</sst>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_ ;\-#,##0.00\ "/>
    <numFmt numFmtId="165" formatCode="#,##0.0"/>
    <numFmt numFmtId="166" formatCode="[$-F800]dddd\,\ mmmm\ dd\,\ yyyy"/>
  </numFmts>
  <fonts count="34" x14ac:knownFonts="1">
    <font>
      <sz val="11"/>
      <color theme="1"/>
      <name val="Calibri"/>
      <family val="2"/>
      <charset val="204"/>
      <scheme val="minor"/>
    </font>
    <font>
      <sz val="10"/>
      <color indexed="8"/>
      <name val="Times New Roman"/>
      <family val="1"/>
      <charset val="204"/>
    </font>
    <font>
      <b/>
      <sz val="10"/>
      <color indexed="8"/>
      <name val="Times New Roman"/>
      <family val="1"/>
      <charset val="204"/>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sz val="10"/>
      <color indexed="8"/>
      <name val="Calibri"/>
      <family val="2"/>
      <charset val="204"/>
    </font>
    <font>
      <sz val="8"/>
      <name val="Calibri"/>
      <family val="2"/>
      <charset val="204"/>
    </font>
    <font>
      <vertAlign val="superscript"/>
      <sz val="12"/>
      <name val="Times New Roman"/>
      <family val="1"/>
      <charset val="204"/>
    </font>
    <font>
      <u/>
      <sz val="10"/>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vertAlign val="superscript"/>
      <sz val="12"/>
      <color theme="1"/>
      <name val="Times New Roman"/>
      <family val="1"/>
      <charset val="204"/>
    </font>
    <font>
      <vertAlign val="superscript"/>
      <sz val="12"/>
      <color theme="1"/>
      <name val="Calibri"/>
      <family val="2"/>
      <charset val="204"/>
      <scheme val="minor"/>
    </font>
    <font>
      <sz val="12"/>
      <color theme="1"/>
      <name val="Calibri"/>
      <family val="2"/>
      <charset val="204"/>
      <scheme val="minor"/>
    </font>
    <font>
      <sz val="12"/>
      <color rgb="FF000000"/>
      <name val="Times New Roman"/>
      <family val="1"/>
      <charset val="204"/>
    </font>
    <font>
      <sz val="10"/>
      <color rgb="FF000000"/>
      <name val="Times New Roman"/>
      <family val="1"/>
      <charset val="204"/>
    </font>
    <font>
      <b/>
      <sz val="10"/>
      <color rgb="FF000000"/>
      <name val="Times New Roman"/>
      <family val="1"/>
      <charset val="204"/>
    </font>
    <font>
      <b/>
      <sz val="12"/>
      <color indexed="8"/>
      <name val="Times New Roman"/>
      <family val="1"/>
      <charset val="204"/>
    </font>
    <font>
      <b/>
      <sz val="12"/>
      <color theme="1"/>
      <name val="Times New Roman"/>
      <family val="1"/>
      <charset val="204"/>
    </font>
    <font>
      <b/>
      <sz val="14"/>
      <color theme="1"/>
      <name val="Times New Roman"/>
      <family val="1"/>
      <charset val="204"/>
    </font>
    <font>
      <sz val="12"/>
      <color indexed="8"/>
      <name val="Times New Roman"/>
      <family val="1"/>
      <charset val="204"/>
    </font>
    <font>
      <b/>
      <sz val="12"/>
      <color indexed="8"/>
      <name val="Calibri"/>
      <family val="2"/>
      <charset val="204"/>
    </font>
    <font>
      <b/>
      <i/>
      <sz val="12"/>
      <color indexed="8"/>
      <name val="Times New Roman"/>
      <family val="1"/>
      <charset val="204"/>
    </font>
    <font>
      <b/>
      <i/>
      <sz val="12"/>
      <color indexed="8"/>
      <name val="Calibri"/>
      <family val="2"/>
      <charset val="204"/>
    </font>
    <font>
      <b/>
      <sz val="14"/>
      <name val="Times New Roman"/>
      <family val="1"/>
      <charset val="204"/>
    </font>
    <font>
      <sz val="10"/>
      <color theme="1"/>
      <name val="Times New Roman"/>
      <family val="1"/>
      <charset val="204"/>
    </font>
    <font>
      <u/>
      <sz val="14"/>
      <color theme="1"/>
      <name val="Times New Roman"/>
      <family val="1"/>
      <charset val="204"/>
    </font>
    <font>
      <sz val="14"/>
      <color indexed="8"/>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3" fillId="0" borderId="0"/>
  </cellStyleXfs>
  <cellXfs count="363">
    <xf numFmtId="0" fontId="0" fillId="0" borderId="0" xfId="0"/>
    <xf numFmtId="0" fontId="1" fillId="0" borderId="0" xfId="0" applyFont="1" applyAlignment="1">
      <alignment horizontal="center" vertical="center" wrapText="1"/>
    </xf>
    <xf numFmtId="0" fontId="4" fillId="0" borderId="0" xfId="1" applyFont="1"/>
    <xf numFmtId="0" fontId="5" fillId="0" borderId="0" xfId="1" applyFont="1"/>
    <xf numFmtId="0" fontId="6" fillId="0" borderId="0" xfId="1" applyFont="1"/>
    <xf numFmtId="0" fontId="5" fillId="0" borderId="0" xfId="1" applyFont="1" applyFill="1"/>
    <xf numFmtId="49" fontId="5" fillId="0" borderId="0" xfId="1" applyNumberFormat="1" applyFont="1" applyBorder="1" applyAlignment="1">
      <alignment horizontal="left"/>
    </xf>
    <xf numFmtId="0" fontId="8" fillId="0" borderId="0" xfId="1" applyFont="1"/>
    <xf numFmtId="0" fontId="5" fillId="0" borderId="0" xfId="1" applyFont="1" applyAlignment="1">
      <alignment vertical="center"/>
    </xf>
    <xf numFmtId="0" fontId="5" fillId="0" borderId="0" xfId="1" applyFont="1" applyFill="1" applyBorder="1" applyAlignment="1">
      <alignment horizontal="left" wrapText="1"/>
    </xf>
    <xf numFmtId="49" fontId="5" fillId="0" borderId="0" xfId="1" applyNumberFormat="1" applyFont="1" applyFill="1" applyBorder="1" applyAlignment="1">
      <alignment horizontal="center" vertical="top"/>
    </xf>
    <xf numFmtId="0" fontId="8" fillId="0" borderId="0" xfId="0" applyFont="1"/>
    <xf numFmtId="49" fontId="5" fillId="0" borderId="0" xfId="1" applyNumberFormat="1" applyFont="1" applyFill="1" applyBorder="1" applyAlignment="1">
      <alignment horizontal="left" vertical="top" wrapText="1"/>
    </xf>
    <xf numFmtId="0" fontId="10" fillId="0" borderId="0" xfId="0" applyFont="1" applyAlignment="1">
      <alignment horizontal="center" vertical="center"/>
    </xf>
    <xf numFmtId="0" fontId="1" fillId="0" borderId="0" xfId="0" applyFont="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left"/>
    </xf>
    <xf numFmtId="0" fontId="5" fillId="0" borderId="0" xfId="1" applyFont="1" applyFill="1" applyAlignment="1">
      <alignment vertical="center"/>
    </xf>
    <xf numFmtId="0" fontId="5" fillId="0" borderId="0" xfId="1" applyFont="1" applyFill="1" applyAlignment="1">
      <alignment horizontal="right" vertical="center"/>
    </xf>
    <xf numFmtId="0" fontId="9" fillId="0" borderId="0" xfId="1" applyFont="1" applyFill="1"/>
    <xf numFmtId="0" fontId="9" fillId="0" borderId="0" xfId="1" applyFont="1" applyFill="1" applyAlignment="1">
      <alignment horizontal="right"/>
    </xf>
    <xf numFmtId="0" fontId="5" fillId="0" borderId="0" xfId="1" applyFont="1" applyFill="1" applyAlignment="1">
      <alignment vertical="top"/>
    </xf>
    <xf numFmtId="0" fontId="5" fillId="0" borderId="0" xfId="1" applyFont="1" applyFill="1" applyAlignment="1">
      <alignment wrapText="1"/>
    </xf>
    <xf numFmtId="0" fontId="5" fillId="0" borderId="0" xfId="1" applyFont="1" applyFill="1" applyBorder="1" applyAlignment="1">
      <alignment wrapText="1"/>
    </xf>
    <xf numFmtId="0" fontId="4" fillId="0" borderId="0" xfId="1" applyFont="1" applyFill="1"/>
    <xf numFmtId="0" fontId="5" fillId="0" borderId="0" xfId="1" applyFont="1"/>
    <xf numFmtId="0" fontId="12" fillId="0" borderId="0" xfId="1" applyFont="1" applyFill="1" applyAlignment="1"/>
    <xf numFmtId="0" fontId="5" fillId="0" borderId="0" xfId="1" applyFont="1" applyFill="1" applyBorder="1" applyAlignment="1">
      <alignment horizontal="left" vertical="center" wrapText="1"/>
    </xf>
    <xf numFmtId="0" fontId="16" fillId="0" borderId="2" xfId="0" applyFont="1" applyBorder="1" applyAlignment="1">
      <alignment horizontal="left" vertical="center" wrapText="1" indent="4"/>
    </xf>
    <xf numFmtId="0" fontId="16" fillId="0" borderId="2" xfId="0" applyFont="1" applyBorder="1" applyAlignment="1">
      <alignment horizontal="left" vertical="center" wrapText="1" indent="1"/>
    </xf>
    <xf numFmtId="0" fontId="16" fillId="2" borderId="2" xfId="0" applyFont="1" applyFill="1" applyBorder="1" applyAlignment="1">
      <alignment horizontal="left" vertical="center" wrapText="1" indent="4"/>
    </xf>
    <xf numFmtId="0" fontId="8" fillId="2" borderId="2" xfId="0" applyFont="1" applyFill="1" applyBorder="1" applyAlignment="1">
      <alignment vertical="center" wrapText="1"/>
    </xf>
    <xf numFmtId="0" fontId="5" fillId="0" borderId="0" xfId="1" applyFont="1"/>
    <xf numFmtId="0" fontId="16" fillId="0" borderId="2" xfId="0" applyFont="1" applyBorder="1" applyAlignment="1">
      <alignment wrapText="1"/>
    </xf>
    <xf numFmtId="0" fontId="16" fillId="0" borderId="2" xfId="0" applyFont="1" applyBorder="1"/>
    <xf numFmtId="0" fontId="5" fillId="0" borderId="0" xfId="1" applyFont="1"/>
    <xf numFmtId="0" fontId="2"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2"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0" fillId="0" borderId="2" xfId="0" applyFont="1" applyBorder="1" applyAlignment="1">
      <alignment vertical="center" wrapText="1"/>
    </xf>
    <xf numFmtId="0" fontId="20" fillId="0" borderId="2" xfId="0" applyFont="1" applyBorder="1" applyAlignment="1">
      <alignment horizontal="left" vertical="center" wrapText="1" indent="2"/>
    </xf>
    <xf numFmtId="0" fontId="2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horizontal="justify" vertical="center"/>
    </xf>
    <xf numFmtId="0" fontId="5" fillId="0" borderId="0" xfId="1" applyFont="1" applyAlignment="1"/>
    <xf numFmtId="0" fontId="5" fillId="0" borderId="0" xfId="1" applyFont="1" applyAlignment="1">
      <alignment horizontal="center" vertical="center"/>
    </xf>
    <xf numFmtId="0" fontId="5" fillId="0" borderId="2" xfId="1" applyFont="1" applyBorder="1" applyAlignment="1">
      <alignment horizontal="center" vertical="center"/>
    </xf>
    <xf numFmtId="0" fontId="5" fillId="0" borderId="0" xfId="1" applyFont="1"/>
    <xf numFmtId="0" fontId="5" fillId="0" borderId="0" xfId="1" applyFont="1"/>
    <xf numFmtId="0" fontId="16" fillId="0" borderId="2" xfId="0" applyFont="1" applyBorder="1" applyAlignment="1">
      <alignment horizontal="center" vertical="center" wrapText="1"/>
    </xf>
    <xf numFmtId="0" fontId="9" fillId="0" borderId="0" xfId="1" applyFont="1"/>
    <xf numFmtId="0" fontId="5" fillId="0" borderId="0" xfId="1" applyFont="1"/>
    <xf numFmtId="0" fontId="24" fillId="0" borderId="2" xfId="0" applyFont="1" applyBorder="1" applyAlignment="1">
      <alignment wrapText="1"/>
    </xf>
    <xf numFmtId="0" fontId="5" fillId="4" borderId="0" xfId="1" applyFont="1" applyFill="1"/>
    <xf numFmtId="0" fontId="5" fillId="3" borderId="2" xfId="1" applyFont="1" applyFill="1" applyBorder="1" applyAlignment="1">
      <alignment horizontal="center" vertical="center"/>
    </xf>
    <xf numFmtId="0" fontId="16" fillId="3" borderId="2" xfId="0"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2" xfId="0" applyNumberFormat="1" applyFont="1" applyBorder="1" applyAlignment="1">
      <alignment vertical="center" wrapText="1"/>
    </xf>
    <xf numFmtId="4" fontId="16" fillId="3" borderId="2" xfId="0" applyNumberFormat="1" applyFont="1" applyFill="1" applyBorder="1" applyAlignment="1">
      <alignment horizontal="center" vertical="center" wrapText="1"/>
    </xf>
    <xf numFmtId="0" fontId="5" fillId="0" borderId="0" xfId="1" applyFont="1" applyAlignment="1">
      <alignment horizontal="center"/>
    </xf>
    <xf numFmtId="0" fontId="5" fillId="0" borderId="0" xfId="1" applyFont="1"/>
    <xf numFmtId="49" fontId="16" fillId="0" borderId="2" xfId="0" applyNumberFormat="1" applyFont="1" applyBorder="1" applyAlignment="1">
      <alignment horizontal="center" vertical="center" wrapText="1"/>
    </xf>
    <xf numFmtId="0" fontId="16" fillId="2" borderId="2" xfId="0" applyFont="1" applyFill="1" applyBorder="1" applyAlignment="1">
      <alignment horizontal="left" vertical="center" wrapText="1"/>
    </xf>
    <xf numFmtId="4" fontId="16" fillId="0" borderId="2" xfId="0" applyNumberFormat="1" applyFont="1" applyBorder="1" applyAlignment="1">
      <alignment vertical="center" wrapText="1"/>
    </xf>
    <xf numFmtId="0" fontId="16" fillId="0" borderId="2" xfId="0" applyFont="1" applyBorder="1" applyAlignment="1">
      <alignment horizontal="center" vertical="center" wrapText="1"/>
    </xf>
    <xf numFmtId="4"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4"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16" fillId="2" borderId="2" xfId="0" applyNumberFormat="1"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4" fillId="0" borderId="2" xfId="0" applyFont="1" applyBorder="1"/>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0" fontId="5" fillId="3" borderId="0" xfId="1" applyFont="1" applyFill="1"/>
    <xf numFmtId="4" fontId="9" fillId="0" borderId="0" xfId="1" applyNumberFormat="1" applyFont="1"/>
    <xf numFmtId="4" fontId="5" fillId="0" borderId="0" xfId="1" applyNumberFormat="1" applyFont="1"/>
    <xf numFmtId="0" fontId="9" fillId="3" borderId="2" xfId="1" applyFont="1" applyFill="1" applyBorder="1" applyAlignment="1">
      <alignment horizontal="center" vertical="center"/>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9" fillId="3" borderId="2" xfId="1" applyFont="1" applyFill="1" applyBorder="1" applyAlignment="1">
      <alignment horizontal="center" vertical="center"/>
    </xf>
    <xf numFmtId="16" fontId="9" fillId="3" borderId="2" xfId="1" applyNumberFormat="1" applyFont="1" applyFill="1" applyBorder="1" applyAlignment="1">
      <alignment horizontal="center" vertical="center"/>
    </xf>
    <xf numFmtId="4" fontId="9" fillId="3" borderId="0" xfId="1" applyNumberFormat="1" applyFont="1" applyFill="1"/>
    <xf numFmtId="0" fontId="9" fillId="3" borderId="0" xfId="1" applyFont="1" applyFill="1"/>
    <xf numFmtId="0" fontId="23" fillId="3" borderId="2" xfId="0" applyFont="1" applyFill="1" applyBorder="1" applyAlignment="1">
      <alignment horizontal="center" vertical="center"/>
    </xf>
    <xf numFmtId="49" fontId="23" fillId="0" borderId="2" xfId="0" applyNumberFormat="1" applyFont="1" applyFill="1" applyBorder="1" applyAlignment="1">
      <alignment horizontal="center" vertical="center"/>
    </xf>
    <xf numFmtId="43" fontId="23" fillId="0" borderId="2" xfId="0" applyNumberFormat="1" applyFont="1" applyFill="1" applyBorder="1" applyAlignment="1">
      <alignment horizontal="center" vertical="center"/>
    </xf>
    <xf numFmtId="43" fontId="23" fillId="3" borderId="2" xfId="0" applyNumberFormat="1" applyFont="1" applyFill="1" applyBorder="1" applyAlignment="1">
      <alignment horizontal="center" vertical="center"/>
    </xf>
    <xf numFmtId="0" fontId="27" fillId="0" borderId="0" xfId="0" applyFont="1" applyAlignment="1">
      <alignment horizontal="center" vertical="center"/>
    </xf>
    <xf numFmtId="0" fontId="26" fillId="0" borderId="2" xfId="0" applyFont="1" applyFill="1" applyBorder="1" applyAlignment="1">
      <alignment horizontal="center" vertical="center"/>
    </xf>
    <xf numFmtId="49" fontId="26" fillId="0" borderId="2" xfId="0" applyNumberFormat="1" applyFont="1" applyFill="1" applyBorder="1" applyAlignment="1">
      <alignment horizontal="center" vertical="center"/>
    </xf>
    <xf numFmtId="43" fontId="26" fillId="0" borderId="2" xfId="0" applyNumberFormat="1" applyFont="1" applyFill="1" applyBorder="1" applyAlignment="1">
      <alignment horizontal="center" vertical="center"/>
    </xf>
    <xf numFmtId="0" fontId="29" fillId="0" borderId="0" xfId="0" applyFont="1" applyAlignment="1">
      <alignment horizontal="center" vertical="center"/>
    </xf>
    <xf numFmtId="43" fontId="8" fillId="0" borderId="2" xfId="0" applyNumberFormat="1" applyFont="1" applyFill="1" applyBorder="1" applyAlignment="1">
      <alignment horizontal="center" vertical="center"/>
    </xf>
    <xf numFmtId="0" fontId="23" fillId="3" borderId="0" xfId="0" applyFont="1" applyFill="1" applyBorder="1" applyAlignment="1">
      <alignment horizontal="center" vertical="center"/>
    </xf>
    <xf numFmtId="0" fontId="28" fillId="0" borderId="0" xfId="0" applyFont="1" applyFill="1" applyBorder="1" applyAlignment="1">
      <alignment horizontal="center" vertical="center"/>
    </xf>
    <xf numFmtId="0" fontId="9" fillId="0" borderId="0" xfId="1" applyFont="1" applyBorder="1"/>
    <xf numFmtId="4" fontId="8" fillId="0" borderId="2" xfId="0" applyNumberFormat="1" applyFont="1" applyFill="1" applyBorder="1" applyAlignment="1">
      <alignment horizontal="center" vertical="center"/>
    </xf>
    <xf numFmtId="4" fontId="26" fillId="3" borderId="2" xfId="0" applyNumberFormat="1" applyFont="1" applyFill="1" applyBorder="1" applyAlignment="1">
      <alignment horizontal="center" vertical="center"/>
    </xf>
    <xf numFmtId="4" fontId="26" fillId="0" borderId="2" xfId="0" applyNumberFormat="1" applyFont="1" applyFill="1" applyBorder="1" applyAlignment="1">
      <alignment horizontal="center" vertical="center"/>
    </xf>
    <xf numFmtId="0" fontId="0" fillId="0" borderId="0" xfId="0" applyFont="1" applyAlignment="1">
      <alignment horizontal="center"/>
    </xf>
    <xf numFmtId="0" fontId="7" fillId="3" borderId="2" xfId="0" applyFont="1" applyFill="1" applyBorder="1" applyAlignment="1">
      <alignment vertical="center" wrapText="1"/>
    </xf>
    <xf numFmtId="4" fontId="25" fillId="4" borderId="2" xfId="0" applyNumberFormat="1" applyFont="1" applyFill="1" applyBorder="1" applyAlignment="1">
      <alignment horizontal="center" vertical="center" wrapText="1"/>
    </xf>
    <xf numFmtId="4" fontId="30" fillId="4" borderId="0" xfId="1" applyNumberFormat="1" applyFont="1" applyFill="1"/>
    <xf numFmtId="0" fontId="30" fillId="4" borderId="0" xfId="1" applyFont="1" applyFill="1"/>
    <xf numFmtId="164" fontId="26" fillId="0" borderId="2" xfId="0" applyNumberFormat="1" applyFont="1" applyFill="1" applyBorder="1" applyAlignment="1">
      <alignment horizontal="center" vertical="center"/>
    </xf>
    <xf numFmtId="4" fontId="25" fillId="3" borderId="2" xfId="0" applyNumberFormat="1" applyFont="1" applyFill="1" applyBorder="1" applyAlignment="1">
      <alignment horizontal="center" vertical="center" wrapText="1"/>
    </xf>
    <xf numFmtId="4" fontId="30" fillId="3" borderId="0" xfId="1" applyNumberFormat="1" applyFont="1" applyFill="1"/>
    <xf numFmtId="0" fontId="30" fillId="3" borderId="0" xfId="1" applyFont="1" applyFill="1"/>
    <xf numFmtId="0" fontId="25" fillId="3" borderId="2" xfId="0" applyFont="1" applyFill="1" applyBorder="1" applyAlignment="1">
      <alignment vertical="center" wrapText="1"/>
    </xf>
    <xf numFmtId="0" fontId="25"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vertical="center" wrapText="1"/>
    </xf>
    <xf numFmtId="4" fontId="15" fillId="3" borderId="2" xfId="0" applyNumberFormat="1" applyFont="1" applyFill="1" applyBorder="1" applyAlignment="1">
      <alignment horizontal="center" vertical="center" wrapText="1"/>
    </xf>
    <xf numFmtId="0" fontId="25" fillId="4" borderId="2" xfId="0" applyFont="1" applyFill="1" applyBorder="1" applyAlignment="1">
      <alignment vertical="center" wrapText="1"/>
    </xf>
    <xf numFmtId="49" fontId="26" fillId="3" borderId="2" xfId="0" applyNumberFormat="1" applyFont="1" applyFill="1" applyBorder="1" applyAlignment="1">
      <alignment horizontal="left" vertical="center" wrapText="1"/>
    </xf>
    <xf numFmtId="49" fontId="26" fillId="0" borderId="2" xfId="0" applyNumberFormat="1" applyFont="1" applyFill="1" applyBorder="1" applyAlignment="1">
      <alignment vertical="center" wrapText="1"/>
    </xf>
    <xf numFmtId="49" fontId="8" fillId="0" borderId="2" xfId="0" applyNumberFormat="1" applyFont="1" applyFill="1" applyBorder="1" applyAlignment="1">
      <alignment horizontal="left" vertical="center" wrapText="1"/>
    </xf>
    <xf numFmtId="4" fontId="16" fillId="3" borderId="8"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165" fontId="20" fillId="0" borderId="2" xfId="0" applyNumberFormat="1" applyFont="1" applyBorder="1" applyAlignment="1">
      <alignment horizontal="center" vertical="center" wrapText="1"/>
    </xf>
    <xf numFmtId="0" fontId="5" fillId="0" borderId="0" xfId="1" applyFont="1"/>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4" fontId="1" fillId="0" borderId="0" xfId="0" applyNumberFormat="1" applyFont="1" applyAlignment="1">
      <alignment horizontal="center" vertical="center"/>
    </xf>
    <xf numFmtId="4" fontId="20" fillId="0"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31" fillId="0" borderId="2"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16" fillId="2" borderId="2" xfId="0" applyFont="1" applyFill="1" applyBorder="1" applyAlignment="1">
      <alignment vertical="center" wrapText="1"/>
    </xf>
    <xf numFmtId="0" fontId="16" fillId="2" borderId="2" xfId="0" applyFont="1" applyFill="1" applyBorder="1" applyAlignment="1">
      <alignment vertical="center" wrapText="1"/>
    </xf>
    <xf numFmtId="4" fontId="5" fillId="3" borderId="0" xfId="1" applyNumberFormat="1" applyFont="1" applyFill="1"/>
    <xf numFmtId="4" fontId="10" fillId="0" borderId="0" xfId="0" applyNumberFormat="1" applyFont="1" applyAlignment="1">
      <alignment horizontal="center" vertical="center"/>
    </xf>
    <xf numFmtId="0" fontId="5" fillId="0" borderId="0" xfId="1" applyFont="1"/>
    <xf numFmtId="0" fontId="2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16" fillId="2" borderId="2" xfId="0" applyFont="1" applyFill="1" applyBorder="1" applyAlignment="1">
      <alignment vertical="center" wrapText="1"/>
    </xf>
    <xf numFmtId="0" fontId="16"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4" fontId="16" fillId="0" borderId="2" xfId="0" applyNumberFormat="1" applyFont="1" applyFill="1" applyBorder="1" applyAlignment="1">
      <alignment vertical="center" wrapText="1"/>
    </xf>
    <xf numFmtId="4" fontId="24" fillId="0" borderId="2" xfId="0" applyNumberFormat="1" applyFont="1" applyFill="1" applyBorder="1" applyAlignment="1">
      <alignment horizontal="center" vertical="center" wrapText="1"/>
    </xf>
    <xf numFmtId="0" fontId="0" fillId="0" borderId="0" xfId="0" applyFill="1"/>
    <xf numFmtId="0" fontId="5" fillId="0" borderId="0" xfId="1" applyFont="1" applyAlignment="1">
      <alignment horizontal="center"/>
    </xf>
    <xf numFmtId="0" fontId="5" fillId="0" borderId="0" xfId="1" applyFont="1"/>
    <xf numFmtId="0" fontId="2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2" xfId="0" applyNumberFormat="1" applyFont="1" applyBorder="1" applyAlignment="1">
      <alignment vertical="center" wrapText="1"/>
    </xf>
    <xf numFmtId="4" fontId="16" fillId="3"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4" fontId="24" fillId="3" borderId="2" xfId="0" applyNumberFormat="1" applyFont="1" applyFill="1" applyBorder="1" applyAlignment="1">
      <alignment horizontal="center" vertical="center" wrapText="1"/>
    </xf>
    <xf numFmtId="4" fontId="16" fillId="2" borderId="2" xfId="0" applyNumberFormat="1" applyFont="1" applyFill="1" applyBorder="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xf numFmtId="0" fontId="16" fillId="2" borderId="2" xfId="0" applyFont="1" applyFill="1" applyBorder="1" applyAlignment="1">
      <alignment vertical="center" wrapText="1"/>
    </xf>
    <xf numFmtId="0" fontId="16" fillId="0" borderId="0" xfId="0" applyFont="1" applyAlignment="1">
      <alignment wrapText="1"/>
    </xf>
    <xf numFmtId="0" fontId="8" fillId="0" borderId="0" xfId="0" applyFont="1"/>
    <xf numFmtId="4" fontId="16" fillId="3" borderId="8" xfId="0" applyNumberFormat="1" applyFont="1" applyFill="1" applyBorder="1" applyAlignment="1">
      <alignment horizontal="center" vertical="center" wrapText="1"/>
    </xf>
    <xf numFmtId="0" fontId="8" fillId="0" borderId="0" xfId="1" applyFont="1" applyAlignment="1">
      <alignment horizontal="left" wrapText="1"/>
    </xf>
    <xf numFmtId="0" fontId="8" fillId="0" borderId="0" xfId="1" applyFont="1" applyAlignment="1">
      <alignment horizontal="left"/>
    </xf>
    <xf numFmtId="0" fontId="18" fillId="0" borderId="0" xfId="0" applyFont="1" applyAlignment="1">
      <alignment horizontal="left" vertical="center" wrapText="1"/>
    </xf>
    <xf numFmtId="0" fontId="20" fillId="0" borderId="2" xfId="0" applyFont="1" applyBorder="1" applyAlignment="1">
      <alignment horizontal="center" vertical="center" wrapText="1"/>
    </xf>
    <xf numFmtId="4" fontId="24" fillId="2"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5" fillId="0" borderId="2" xfId="1" applyFont="1" applyBorder="1"/>
    <xf numFmtId="0" fontId="5" fillId="3" borderId="2" xfId="1" applyFont="1" applyFill="1" applyBorder="1"/>
    <xf numFmtId="0" fontId="9" fillId="0" borderId="2" xfId="1" applyFont="1" applyBorder="1"/>
    <xf numFmtId="4" fontId="9" fillId="3" borderId="2" xfId="1" applyNumberFormat="1" applyFont="1" applyFill="1" applyBorder="1" applyAlignment="1">
      <alignment horizontal="center"/>
    </xf>
    <xf numFmtId="0" fontId="9" fillId="3" borderId="2" xfId="1" applyFont="1" applyFill="1" applyBorder="1" applyAlignment="1">
      <alignment horizontal="center"/>
    </xf>
    <xf numFmtId="0" fontId="9" fillId="3" borderId="2" xfId="1" applyFont="1" applyFill="1" applyBorder="1"/>
    <xf numFmtId="4" fontId="1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4"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15"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right" vertical="center" wrapText="1"/>
    </xf>
    <xf numFmtId="0" fontId="33" fillId="0" borderId="0" xfId="0" applyFont="1" applyAlignment="1">
      <alignment horizontal="center" vertical="center"/>
    </xf>
    <xf numFmtId="0" fontId="31" fillId="0" borderId="0" xfId="0" applyFont="1" applyBorder="1" applyAlignment="1">
      <alignment horizontal="left" vertical="top"/>
    </xf>
    <xf numFmtId="0" fontId="15" fillId="0" borderId="0" xfId="0" applyFont="1" applyAlignment="1">
      <alignment vertical="center"/>
    </xf>
    <xf numFmtId="166" fontId="15" fillId="0" borderId="0" xfId="0" applyNumberFormat="1" applyFont="1" applyAlignment="1">
      <alignment horizontal="left" vertical="center"/>
    </xf>
    <xf numFmtId="0" fontId="5" fillId="0" borderId="0" xfId="1" applyFont="1"/>
    <xf numFmtId="0" fontId="16" fillId="0" borderId="2" xfId="0" applyFont="1" applyBorder="1" applyAlignment="1">
      <alignment horizontal="center" vertical="center" wrapText="1"/>
    </xf>
    <xf numFmtId="4" fontId="16" fillId="3"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4" fontId="16" fillId="0" borderId="2" xfId="0" applyNumberFormat="1" applyFont="1" applyFill="1" applyBorder="1" applyAlignment="1">
      <alignment vertical="center" wrapText="1"/>
    </xf>
    <xf numFmtId="0" fontId="20" fillId="0" borderId="2" xfId="0" applyFont="1" applyBorder="1" applyAlignment="1">
      <alignment horizontal="center" vertical="center" wrapText="1"/>
    </xf>
    <xf numFmtId="0" fontId="16" fillId="3" borderId="2" xfId="0" applyFont="1" applyFill="1" applyBorder="1" applyAlignment="1">
      <alignment horizontal="center" vertical="center" wrapText="1"/>
    </xf>
    <xf numFmtId="4" fontId="5" fillId="0" borderId="2" xfId="1" applyNumberFormat="1" applyFont="1" applyBorder="1" applyAlignment="1"/>
    <xf numFmtId="4" fontId="5" fillId="0" borderId="2" xfId="1" applyNumberFormat="1" applyFont="1" applyBorder="1"/>
    <xf numFmtId="0" fontId="5" fillId="0" borderId="2" xfId="1" applyFont="1" applyBorder="1" applyAlignment="1"/>
    <xf numFmtId="0" fontId="9" fillId="3" borderId="2" xfId="1" applyFont="1" applyFill="1" applyBorder="1" applyAlignment="1"/>
    <xf numFmtId="49" fontId="5" fillId="0" borderId="3"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0" fontId="13" fillId="0" borderId="0" xfId="1" applyFont="1" applyBorder="1" applyAlignment="1">
      <alignment horizont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5" fillId="0" borderId="5"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0" xfId="1" applyFont="1" applyFill="1" applyAlignment="1">
      <alignment horizontal="left" vertical="top" wrapText="1"/>
    </xf>
    <xf numFmtId="49" fontId="5" fillId="0" borderId="1" xfId="1" applyNumberFormat="1" applyFont="1" applyFill="1" applyBorder="1" applyAlignment="1">
      <alignment horizontal="left" vertical="top" wrapText="1"/>
    </xf>
    <xf numFmtId="2" fontId="5" fillId="0" borderId="1" xfId="1" applyNumberFormat="1" applyFont="1" applyFill="1" applyBorder="1" applyAlignment="1">
      <alignment horizontal="left" vertical="top" wrapText="1"/>
    </xf>
    <xf numFmtId="0" fontId="5" fillId="0" borderId="0" xfId="1" applyFont="1" applyFill="1" applyAlignment="1">
      <alignment horizontal="right" vertical="center"/>
    </xf>
    <xf numFmtId="0" fontId="5" fillId="0" borderId="5" xfId="1" applyFont="1" applyFill="1" applyBorder="1" applyAlignment="1">
      <alignment horizontal="right" vertical="center"/>
    </xf>
    <xf numFmtId="0" fontId="5" fillId="0" borderId="0" xfId="1" applyFont="1" applyFill="1" applyAlignment="1">
      <alignment horizontal="left" vertical="center" wrapText="1"/>
    </xf>
    <xf numFmtId="0" fontId="5" fillId="0" borderId="0" xfId="1" applyFont="1"/>
    <xf numFmtId="0" fontId="7" fillId="0" borderId="0" xfId="1" applyFont="1" applyAlignment="1">
      <alignment horizontal="center"/>
    </xf>
    <xf numFmtId="0" fontId="5" fillId="0" borderId="1" xfId="1" applyFont="1" applyBorder="1" applyAlignment="1">
      <alignment horizontal="center" vertical="top"/>
    </xf>
    <xf numFmtId="0" fontId="7" fillId="0" borderId="0" xfId="0" applyFont="1" applyAlignment="1">
      <alignment horizontal="center"/>
    </xf>
    <xf numFmtId="49" fontId="9" fillId="0" borderId="1" xfId="1" applyNumberFormat="1" applyFont="1" applyFill="1" applyBorder="1" applyAlignment="1">
      <alignment horizontal="center"/>
    </xf>
    <xf numFmtId="49" fontId="5" fillId="0" borderId="1" xfId="1" applyNumberFormat="1" applyFont="1" applyFill="1" applyBorder="1" applyAlignment="1">
      <alignment horizontal="center"/>
    </xf>
    <xf numFmtId="0" fontId="9" fillId="0" borderId="0" xfId="1" applyFont="1" applyFill="1" applyBorder="1" applyAlignment="1">
      <alignment horizontal="right"/>
    </xf>
    <xf numFmtId="49" fontId="9" fillId="0" borderId="1" xfId="1" applyNumberFormat="1" applyFont="1" applyFill="1" applyBorder="1" applyAlignment="1">
      <alignment horizontal="left"/>
    </xf>
    <xf numFmtId="49" fontId="5" fillId="0" borderId="3" xfId="1" applyNumberFormat="1" applyFont="1" applyFill="1" applyBorder="1" applyAlignment="1">
      <alignment horizontal="center"/>
    </xf>
    <xf numFmtId="49" fontId="5" fillId="0" borderId="6" xfId="1" applyNumberFormat="1" applyFont="1" applyFill="1" applyBorder="1" applyAlignment="1">
      <alignment horizontal="center"/>
    </xf>
    <xf numFmtId="49" fontId="5" fillId="0" borderId="4" xfId="1" applyNumberFormat="1" applyFont="1" applyFill="1" applyBorder="1" applyAlignment="1">
      <alignment horizontal="center"/>
    </xf>
    <xf numFmtId="0" fontId="5" fillId="0" borderId="0" xfId="1" applyFont="1" applyAlignment="1">
      <alignment horizontal="right"/>
    </xf>
    <xf numFmtId="0" fontId="5" fillId="0" borderId="1" xfId="1" applyFont="1" applyFill="1" applyBorder="1" applyAlignment="1">
      <alignment horizontal="left" vertical="center" wrapText="1"/>
    </xf>
    <xf numFmtId="0" fontId="5" fillId="0" borderId="0" xfId="1" applyFont="1" applyFill="1" applyBorder="1" applyAlignment="1">
      <alignment horizontal="center" vertical="center"/>
    </xf>
    <xf numFmtId="49" fontId="5" fillId="3" borderId="3" xfId="1" applyNumberFormat="1" applyFont="1" applyFill="1" applyBorder="1" applyAlignment="1">
      <alignment horizontal="center" vertical="center"/>
    </xf>
    <xf numFmtId="49" fontId="5" fillId="3" borderId="6"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xf numFmtId="0" fontId="5" fillId="0" borderId="0" xfId="1" applyFont="1" applyFill="1" applyAlignment="1">
      <alignment horizontal="center"/>
    </xf>
    <xf numFmtId="0" fontId="5" fillId="0" borderId="5" xfId="1" applyFont="1" applyFill="1" applyBorder="1" applyAlignment="1">
      <alignment horizontal="center"/>
    </xf>
    <xf numFmtId="0" fontId="5" fillId="3" borderId="6" xfId="1" applyFont="1" applyFill="1" applyBorder="1" applyAlignment="1">
      <alignment horizontal="left" vertical="center"/>
    </xf>
    <xf numFmtId="0" fontId="4" fillId="0" borderId="0" xfId="1" applyFont="1" applyFill="1" applyAlignment="1">
      <alignment horizontal="left"/>
    </xf>
    <xf numFmtId="49" fontId="5" fillId="0" borderId="1" xfId="1" applyNumberFormat="1" applyFont="1" applyFill="1" applyBorder="1" applyAlignment="1">
      <alignment horizontal="left"/>
    </xf>
    <xf numFmtId="0" fontId="6" fillId="0" borderId="0" xfId="1" applyFont="1" applyBorder="1" applyAlignment="1">
      <alignment horizontal="center" vertical="top"/>
    </xf>
    <xf numFmtId="0" fontId="5" fillId="0" borderId="0" xfId="1" applyFont="1" applyBorder="1" applyAlignment="1">
      <alignment horizontal="right"/>
    </xf>
    <xf numFmtId="0" fontId="5" fillId="0" borderId="1" xfId="1" applyFont="1" applyFill="1" applyBorder="1" applyAlignment="1">
      <alignment horizontal="center"/>
    </xf>
    <xf numFmtId="0" fontId="6" fillId="0" borderId="0" xfId="1" applyFont="1" applyBorder="1" applyAlignment="1">
      <alignment horizontal="center" vertical="top" wrapText="1"/>
    </xf>
    <xf numFmtId="0" fontId="4" fillId="0" borderId="0" xfId="1" applyFont="1" applyAlignment="1">
      <alignment horizontal="left"/>
    </xf>
    <xf numFmtId="0" fontId="4" fillId="0" borderId="0" xfId="1" applyFont="1" applyAlignment="1">
      <alignment horizontal="left" wrapText="1"/>
    </xf>
    <xf numFmtId="0" fontId="5" fillId="0" borderId="0" xfId="1" applyFont="1" applyAlignment="1">
      <alignment horizontal="center"/>
    </xf>
    <xf numFmtId="4" fontId="5" fillId="0" borderId="3" xfId="1" applyNumberFormat="1" applyFont="1" applyBorder="1" applyAlignment="1">
      <alignment horizontal="center"/>
    </xf>
    <xf numFmtId="4" fontId="5" fillId="0" borderId="6" xfId="1" applyNumberFormat="1" applyFont="1" applyBorder="1" applyAlignment="1">
      <alignment horizontal="center"/>
    </xf>
    <xf numFmtId="4" fontId="5" fillId="0" borderId="4" xfId="1" applyNumberFormat="1" applyFont="1" applyBorder="1" applyAlignment="1">
      <alignment horizontal="center"/>
    </xf>
    <xf numFmtId="0" fontId="17" fillId="0" borderId="0" xfId="0" applyFont="1" applyAlignment="1">
      <alignment horizontal="left" vertical="center" wrapText="1"/>
    </xf>
    <xf numFmtId="0" fontId="16" fillId="2" borderId="2" xfId="0" applyFont="1" applyFill="1" applyBorder="1" applyAlignment="1">
      <alignment horizontal="center" vertical="center" wrapText="1"/>
    </xf>
    <xf numFmtId="4" fontId="16" fillId="2" borderId="2" xfId="0" applyNumberFormat="1" applyFont="1" applyFill="1" applyBorder="1" applyAlignment="1">
      <alignment horizontal="center" vertical="center" wrapText="1"/>
    </xf>
    <xf numFmtId="4" fontId="16" fillId="0" borderId="2" xfId="0" applyNumberFormat="1" applyFont="1" applyFill="1" applyBorder="1" applyAlignment="1">
      <alignment vertical="center" wrapText="1"/>
    </xf>
    <xf numFmtId="4" fontId="24" fillId="2"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left" vertical="center" wrapText="1"/>
    </xf>
    <xf numFmtId="49" fontId="25" fillId="4" borderId="2" xfId="0" applyNumberFormat="1"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16" fillId="0" borderId="0" xfId="0" applyFont="1" applyAlignment="1">
      <alignment horizontal="left" vertical="center" wrapText="1"/>
    </xf>
    <xf numFmtId="4" fontId="16" fillId="0" borderId="2" xfId="0" applyNumberFormat="1" applyFont="1" applyFill="1" applyBorder="1" applyAlignment="1">
      <alignment horizontal="center" vertical="center" wrapText="1"/>
    </xf>
    <xf numFmtId="0" fontId="16" fillId="0" borderId="0" xfId="0" applyFont="1"/>
    <xf numFmtId="0" fontId="16" fillId="0" borderId="0" xfId="0" applyFont="1" applyAlignment="1">
      <alignment wrapText="1"/>
    </xf>
    <xf numFmtId="0" fontId="24" fillId="3" borderId="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8" fillId="0" borderId="0" xfId="0" applyFont="1"/>
    <xf numFmtId="0" fontId="16" fillId="0" borderId="2" xfId="0" applyFont="1" applyBorder="1" applyAlignment="1">
      <alignment horizontal="left" vertical="center" wrapText="1"/>
    </xf>
    <xf numFmtId="0" fontId="16" fillId="3" borderId="2" xfId="0" applyFont="1" applyFill="1" applyBorder="1" applyAlignment="1">
      <alignment horizontal="center" vertical="center" wrapText="1"/>
    </xf>
    <xf numFmtId="4" fontId="16" fillId="3" borderId="2" xfId="0" applyNumberFormat="1" applyFont="1" applyFill="1" applyBorder="1" applyAlignment="1">
      <alignment vertical="center" wrapText="1"/>
    </xf>
    <xf numFmtId="4" fontId="16" fillId="2" borderId="2" xfId="0" applyNumberFormat="1" applyFont="1" applyFill="1" applyBorder="1" applyAlignment="1">
      <alignment vertical="center" wrapText="1"/>
    </xf>
    <xf numFmtId="0" fontId="16" fillId="0" borderId="2" xfId="0" applyFont="1" applyBorder="1" applyAlignment="1">
      <alignment horizontal="center" vertical="center" wrapText="1"/>
    </xf>
    <xf numFmtId="0" fontId="14" fillId="0" borderId="2" xfId="0" applyFont="1" applyBorder="1" applyAlignment="1">
      <alignment horizontal="center" vertical="center" wrapText="1"/>
    </xf>
    <xf numFmtId="49" fontId="16" fillId="3" borderId="2" xfId="0" applyNumberFormat="1"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0" fontId="24" fillId="3" borderId="2" xfId="0"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4" xfId="0" applyFont="1" applyFill="1" applyBorder="1" applyAlignment="1">
      <alignment horizontal="left" vertical="center" wrapText="1"/>
    </xf>
    <xf numFmtId="4" fontId="16" fillId="0" borderId="2" xfId="0" applyNumberFormat="1" applyFont="1" applyBorder="1" applyAlignment="1">
      <alignment vertical="center" wrapText="1"/>
    </xf>
    <xf numFmtId="49" fontId="16" fillId="0" borderId="2" xfId="0" applyNumberFormat="1" applyFont="1" applyBorder="1" applyAlignment="1">
      <alignment horizontal="center" vertical="center" wrapText="1"/>
    </xf>
    <xf numFmtId="0" fontId="16" fillId="0" borderId="7" xfId="0" applyFont="1" applyBorder="1" applyAlignment="1">
      <alignment horizontal="left" vertical="center" wrapText="1"/>
    </xf>
    <xf numFmtId="0" fontId="0" fillId="0" borderId="14" xfId="0" applyBorder="1"/>
    <xf numFmtId="0" fontId="0" fillId="0" borderId="8" xfId="0" applyBorder="1"/>
    <xf numFmtId="49" fontId="25" fillId="4" borderId="3" xfId="0" applyNumberFormat="1" applyFont="1" applyFill="1" applyBorder="1" applyAlignment="1">
      <alignment horizontal="center" vertical="center" wrapText="1"/>
    </xf>
    <xf numFmtId="49" fontId="25" fillId="4" borderId="6" xfId="0" applyNumberFormat="1" applyFont="1" applyFill="1" applyBorder="1" applyAlignment="1">
      <alignment horizontal="center" vertical="center" wrapText="1"/>
    </xf>
    <xf numFmtId="49" fontId="25" fillId="4" borderId="4" xfId="0" applyNumberFormat="1" applyFont="1" applyFill="1" applyBorder="1" applyAlignment="1">
      <alignment horizontal="center" vertical="center" wrapText="1"/>
    </xf>
    <xf numFmtId="0" fontId="5" fillId="0" borderId="13" xfId="1" applyFont="1" applyBorder="1" applyAlignment="1">
      <alignment horizontal="center"/>
    </xf>
    <xf numFmtId="0" fontId="24" fillId="0" borderId="1" xfId="0" applyFont="1" applyBorder="1" applyAlignment="1">
      <alignment horizontal="center" vertical="center"/>
    </xf>
    <xf numFmtId="4" fontId="5" fillId="0" borderId="2" xfId="1" applyNumberFormat="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center"/>
    </xf>
    <xf numFmtId="0" fontId="5" fillId="0" borderId="4" xfId="1" applyFont="1" applyBorder="1" applyAlignment="1">
      <alignment horizontal="center"/>
    </xf>
    <xf numFmtId="3" fontId="5" fillId="0" borderId="3" xfId="1" applyNumberFormat="1" applyFont="1" applyBorder="1" applyAlignment="1">
      <alignment horizontal="center"/>
    </xf>
    <xf numFmtId="3" fontId="5" fillId="0" borderId="6" xfId="1" applyNumberFormat="1" applyFont="1" applyBorder="1" applyAlignment="1">
      <alignment horizontal="center"/>
    </xf>
    <xf numFmtId="3" fontId="5" fillId="0" borderId="4" xfId="1" applyNumberFormat="1" applyFont="1" applyBorder="1" applyAlignment="1">
      <alignment horizontal="center"/>
    </xf>
    <xf numFmtId="4" fontId="9" fillId="3" borderId="3" xfId="1" applyNumberFormat="1" applyFont="1" applyFill="1" applyBorder="1" applyAlignment="1">
      <alignment horizontal="center"/>
    </xf>
    <xf numFmtId="4" fontId="9" fillId="3" borderId="6" xfId="1" applyNumberFormat="1" applyFont="1" applyFill="1" applyBorder="1" applyAlignment="1">
      <alignment horizontal="center"/>
    </xf>
    <xf numFmtId="4" fontId="9" fillId="3" borderId="4" xfId="1" applyNumberFormat="1" applyFont="1" applyFill="1" applyBorder="1" applyAlignment="1">
      <alignment horizontal="center"/>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5" fillId="0" borderId="2" xfId="1" applyFont="1" applyBorder="1" applyAlignment="1">
      <alignment horizontal="center" vertical="center"/>
    </xf>
    <xf numFmtId="0" fontId="5" fillId="3" borderId="2" xfId="1" applyFont="1" applyFill="1" applyBorder="1" applyAlignment="1">
      <alignment horizontal="center" vertical="center"/>
    </xf>
    <xf numFmtId="0" fontId="16" fillId="0" borderId="2" xfId="0" applyFont="1" applyBorder="1" applyAlignment="1">
      <alignment horizontal="left" wrapText="1"/>
    </xf>
    <xf numFmtId="0" fontId="24" fillId="0" borderId="1" xfId="0" applyFont="1" applyBorder="1" applyAlignment="1">
      <alignment horizontal="center" vertical="center" wrapText="1"/>
    </xf>
    <xf numFmtId="0" fontId="5" fillId="0" borderId="2" xfId="1" applyFont="1" applyBorder="1" applyAlignment="1">
      <alignment horizontal="center" vertical="center" wrapText="1"/>
    </xf>
    <xf numFmtId="0" fontId="18" fillId="0" borderId="0" xfId="0" applyFont="1" applyAlignment="1">
      <alignment horizontal="left" vertical="center" wrapText="1"/>
    </xf>
    <xf numFmtId="14" fontId="9" fillId="3" borderId="2" xfId="1" applyNumberFormat="1" applyFont="1" applyFill="1" applyBorder="1" applyAlignment="1">
      <alignment horizontal="center" vertical="center"/>
    </xf>
    <xf numFmtId="0" fontId="9" fillId="3" borderId="2" xfId="1" applyFont="1" applyFill="1" applyBorder="1" applyAlignment="1">
      <alignment horizontal="center" vertical="center"/>
    </xf>
    <xf numFmtId="4" fontId="16" fillId="3" borderId="7" xfId="0" applyNumberFormat="1" applyFont="1" applyFill="1" applyBorder="1" applyAlignment="1">
      <alignment horizontal="center" vertical="center" wrapText="1"/>
    </xf>
    <xf numFmtId="4" fontId="16" fillId="3" borderId="8" xfId="0" applyNumberFormat="1" applyFont="1" applyFill="1" applyBorder="1" applyAlignment="1">
      <alignment horizontal="center" vertical="center" wrapText="1"/>
    </xf>
    <xf numFmtId="0" fontId="8" fillId="0" borderId="0" xfId="1" applyFont="1" applyAlignment="1">
      <alignment horizontal="left" wrapText="1"/>
    </xf>
    <xf numFmtId="0" fontId="8" fillId="0" borderId="0" xfId="1" applyFont="1" applyAlignment="1">
      <alignment horizontal="left"/>
    </xf>
    <xf numFmtId="4" fontId="5" fillId="0" borderId="0" xfId="1" applyNumberFormat="1" applyFont="1" applyAlignment="1">
      <alignment horizont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4" fontId="16" fillId="0" borderId="7" xfId="0" applyNumberFormat="1" applyFont="1" applyBorder="1" applyAlignment="1">
      <alignment horizontal="center" vertical="center" wrapText="1"/>
    </xf>
    <xf numFmtId="4" fontId="16" fillId="0" borderId="8"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3" fillId="0" borderId="0" xfId="0" applyFont="1" applyAlignment="1">
      <alignment horizontal="center" wrapText="1"/>
    </xf>
    <xf numFmtId="0" fontId="23" fillId="0" borderId="0" xfId="0" applyFont="1" applyAlignment="1">
      <alignment horizontal="center" vertical="center" wrapText="1"/>
    </xf>
    <xf numFmtId="0" fontId="15" fillId="0" borderId="0" xfId="0" applyFont="1" applyAlignment="1">
      <alignment horizontal="left" vertical="center"/>
    </xf>
    <xf numFmtId="0" fontId="31" fillId="0" borderId="0" xfId="0" applyFont="1" applyAlignment="1">
      <alignment horizontal="left" vertical="top"/>
    </xf>
    <xf numFmtId="0" fontId="31" fillId="0" borderId="15" xfId="0" applyFont="1" applyBorder="1" applyAlignment="1">
      <alignment horizontal="left" vertical="top"/>
    </xf>
    <xf numFmtId="166" fontId="2" fillId="0" borderId="0" xfId="0" applyNumberFormat="1" applyFont="1" applyAlignment="1">
      <alignment horizontal="center" vertical="center" wrapText="1"/>
    </xf>
    <xf numFmtId="0" fontId="14" fillId="0" borderId="0" xfId="0" applyFont="1" applyAlignment="1">
      <alignment horizontal="left" vertical="top"/>
    </xf>
    <xf numFmtId="0" fontId="15" fillId="0" borderId="1" xfId="0" applyFont="1" applyBorder="1" applyAlignment="1">
      <alignment horizontal="left" vertical="center"/>
    </xf>
    <xf numFmtId="0" fontId="14" fillId="0" borderId="0" xfId="0" applyFont="1" applyAlignment="1">
      <alignment horizontal="left"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W34"/>
  <sheetViews>
    <sheetView zoomScaleSheetLayoutView="100" workbookViewId="0">
      <selection activeCell="DW18" sqref="DW18"/>
    </sheetView>
  </sheetViews>
  <sheetFormatPr defaultColWidth="0.85546875" defaultRowHeight="12.75" x14ac:dyDescent="0.2"/>
  <cols>
    <col min="1" max="71" width="0.85546875" style="3"/>
    <col min="72" max="72" width="1.7109375" style="3" customWidth="1"/>
    <col min="73" max="100" width="0.85546875" style="3"/>
    <col min="101" max="101" width="0.85546875" style="3" customWidth="1"/>
    <col min="102" max="107" width="0.85546875" style="3"/>
    <col min="108" max="108" width="1.140625" style="3" customWidth="1"/>
    <col min="109" max="126" width="0.85546875" style="3"/>
    <col min="127" max="127" width="36.85546875" style="3" customWidth="1"/>
    <col min="128" max="16384" width="0.85546875" style="3"/>
  </cols>
  <sheetData>
    <row r="1" spans="1:127" ht="0.75" customHeight="1" x14ac:dyDescent="0.2">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row>
    <row r="2" spans="1:127" s="2" customFormat="1" ht="15" customHeight="1" x14ac:dyDescent="0.2">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row>
    <row r="3" spans="1:127" s="2" customFormat="1" ht="37.5" customHeight="1" x14ac:dyDescent="0.2">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row>
    <row r="4" spans="1:127" s="2" customFormat="1" ht="12.75" customHeight="1" x14ac:dyDescent="0.2">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row>
    <row r="5" spans="1:127" s="2" customFormat="1" ht="11.25" customHeight="1" x14ac:dyDescent="0.2">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row>
    <row r="6" spans="1:127" x14ac:dyDescent="0.2">
      <c r="DW6" s="2"/>
    </row>
    <row r="7" spans="1:127" x14ac:dyDescent="0.2">
      <c r="BE7" s="272" t="s">
        <v>5</v>
      </c>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W7" s="2"/>
    </row>
    <row r="8" spans="1:127" x14ac:dyDescent="0.2">
      <c r="BE8" s="268" t="s">
        <v>275</v>
      </c>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C8" s="268"/>
      <c r="DD8" s="268"/>
      <c r="DW8" s="2"/>
    </row>
    <row r="9" spans="1:127" s="4" customFormat="1" ht="12.75" customHeight="1" x14ac:dyDescent="0.2">
      <c r="BE9" s="269" t="s">
        <v>15</v>
      </c>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W9" s="2"/>
    </row>
    <row r="10" spans="1:127" x14ac:dyDescent="0.2">
      <c r="BE10" s="268"/>
      <c r="BF10" s="268"/>
      <c r="BG10" s="268"/>
      <c r="BH10" s="268"/>
      <c r="BI10" s="268"/>
      <c r="BJ10" s="268"/>
      <c r="BK10" s="268"/>
      <c r="BL10" s="268"/>
      <c r="BM10" s="268"/>
      <c r="BN10" s="268"/>
      <c r="BO10" s="268"/>
      <c r="BP10" s="268"/>
      <c r="BQ10" s="268"/>
      <c r="BR10" s="268"/>
      <c r="BS10" s="268"/>
      <c r="BT10" s="268"/>
      <c r="BU10" s="268"/>
      <c r="BV10" s="268"/>
      <c r="BW10" s="268"/>
      <c r="BX10" s="268"/>
      <c r="BZ10" s="268" t="s">
        <v>276</v>
      </c>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W10" s="2"/>
    </row>
    <row r="11" spans="1:127" s="4" customFormat="1" ht="12.75" customHeight="1" x14ac:dyDescent="0.2">
      <c r="BE11" s="266" t="s">
        <v>6</v>
      </c>
      <c r="BF11" s="266"/>
      <c r="BG11" s="266"/>
      <c r="BH11" s="266"/>
      <c r="BI11" s="266"/>
      <c r="BJ11" s="266"/>
      <c r="BK11" s="266"/>
      <c r="BL11" s="266"/>
      <c r="BM11" s="266"/>
      <c r="BN11" s="266"/>
      <c r="BO11" s="266"/>
      <c r="BP11" s="266"/>
      <c r="BQ11" s="266"/>
      <c r="BR11" s="266"/>
      <c r="BS11" s="266"/>
      <c r="BT11" s="266"/>
      <c r="BU11" s="266"/>
      <c r="BV11" s="266"/>
      <c r="BW11" s="266"/>
      <c r="BX11" s="266"/>
      <c r="BZ11" s="266" t="s">
        <v>11</v>
      </c>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row>
    <row r="12" spans="1:127" x14ac:dyDescent="0.2">
      <c r="BE12" s="5"/>
      <c r="BF12" s="5"/>
      <c r="BG12" s="5"/>
      <c r="BH12" s="5"/>
      <c r="BI12" s="5"/>
      <c r="BJ12" s="5"/>
      <c r="BK12" s="5"/>
      <c r="BL12" s="5"/>
      <c r="BM12" s="5"/>
      <c r="BN12" s="255" t="s">
        <v>16</v>
      </c>
      <c r="BO12" s="255"/>
      <c r="BP12" s="249"/>
      <c r="BQ12" s="249"/>
      <c r="BR12" s="249"/>
      <c r="BS12" s="249"/>
      <c r="BT12" s="244" t="s">
        <v>16</v>
      </c>
      <c r="BU12" s="244"/>
      <c r="BV12" s="249"/>
      <c r="BW12" s="249"/>
      <c r="BX12" s="249"/>
      <c r="BY12" s="249"/>
      <c r="BZ12" s="249"/>
      <c r="CA12" s="249"/>
      <c r="CB12" s="249"/>
      <c r="CC12" s="249"/>
      <c r="CD12" s="249"/>
      <c r="CE12" s="249"/>
      <c r="CF12" s="249"/>
      <c r="CG12" s="249"/>
      <c r="CH12" s="249"/>
      <c r="CI12" s="249"/>
      <c r="CJ12" s="249"/>
      <c r="CK12" s="267">
        <v>20</v>
      </c>
      <c r="CL12" s="267"/>
      <c r="CM12" s="267"/>
      <c r="CN12" s="265" t="s">
        <v>279</v>
      </c>
      <c r="CO12" s="265"/>
      <c r="CP12" s="265"/>
      <c r="CQ12" s="265"/>
      <c r="CR12" s="3" t="s">
        <v>17</v>
      </c>
    </row>
    <row r="13" spans="1:127" x14ac:dyDescent="0.2">
      <c r="CY13" s="6"/>
    </row>
    <row r="14" spans="1:127" s="7" customFormat="1" ht="15.75" x14ac:dyDescent="0.25">
      <c r="A14" s="245" t="s">
        <v>18</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245"/>
      <c r="CE14" s="245"/>
      <c r="CF14" s="245"/>
      <c r="CG14" s="245"/>
      <c r="CH14" s="245"/>
      <c r="CI14" s="245"/>
      <c r="CJ14" s="245"/>
      <c r="CK14" s="245"/>
      <c r="CL14" s="245"/>
      <c r="CM14" s="245"/>
      <c r="CN14" s="245"/>
      <c r="CO14" s="245"/>
      <c r="CP14" s="245"/>
      <c r="CQ14" s="245"/>
      <c r="CR14" s="245"/>
      <c r="CS14" s="245"/>
      <c r="CT14" s="245"/>
      <c r="CU14" s="245"/>
      <c r="CV14" s="245"/>
      <c r="CW14" s="245"/>
      <c r="CX14" s="245"/>
      <c r="CY14" s="245"/>
      <c r="CZ14" s="245"/>
      <c r="DA14" s="245"/>
      <c r="DB14" s="245"/>
      <c r="DC14" s="245"/>
      <c r="DD14" s="245"/>
    </row>
    <row r="15" spans="1:127" s="11" customFormat="1" ht="15.75" x14ac:dyDescent="0.25">
      <c r="A15" s="247" t="s">
        <v>302</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row>
    <row r="16" spans="1:127" ht="17.25" customHeight="1" x14ac:dyDescent="0.2">
      <c r="CO16" s="246" t="s">
        <v>12</v>
      </c>
      <c r="CP16" s="246"/>
      <c r="CQ16" s="246"/>
      <c r="CR16" s="246"/>
      <c r="CS16" s="246"/>
      <c r="CT16" s="246"/>
      <c r="CU16" s="246"/>
      <c r="CV16" s="246"/>
      <c r="CW16" s="246"/>
      <c r="CX16" s="246"/>
      <c r="CY16" s="246"/>
      <c r="CZ16" s="246"/>
      <c r="DA16" s="246"/>
      <c r="DB16" s="246"/>
      <c r="DC16" s="246"/>
      <c r="DD16" s="246"/>
    </row>
    <row r="17" spans="1:108" ht="13.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17"/>
      <c r="CE17" s="17"/>
      <c r="CF17" s="17"/>
      <c r="CG17" s="17"/>
      <c r="CH17" s="17"/>
      <c r="CI17" s="17"/>
      <c r="CJ17" s="17"/>
      <c r="CK17" s="17"/>
      <c r="CL17" s="17"/>
      <c r="CM17" s="18" t="s">
        <v>7</v>
      </c>
      <c r="CN17" s="17"/>
      <c r="CO17" s="252"/>
      <c r="CP17" s="253"/>
      <c r="CQ17" s="253"/>
      <c r="CR17" s="253"/>
      <c r="CS17" s="253"/>
      <c r="CT17" s="253"/>
      <c r="CU17" s="253"/>
      <c r="CV17" s="253"/>
      <c r="CW17" s="253"/>
      <c r="CX17" s="253"/>
      <c r="CY17" s="253"/>
      <c r="CZ17" s="253"/>
      <c r="DA17" s="253"/>
      <c r="DB17" s="253"/>
      <c r="DC17" s="253"/>
      <c r="DD17" s="254"/>
    </row>
    <row r="18" spans="1:108" ht="28.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19"/>
      <c r="AM18" s="20" t="s">
        <v>16</v>
      </c>
      <c r="AN18" s="248" t="s">
        <v>277</v>
      </c>
      <c r="AO18" s="248"/>
      <c r="AP18" s="248"/>
      <c r="AQ18" s="248"/>
      <c r="AR18" s="19" t="s">
        <v>16</v>
      </c>
      <c r="AS18" s="19"/>
      <c r="AT18" s="5"/>
      <c r="AU18" s="248" t="s">
        <v>278</v>
      </c>
      <c r="AV18" s="248"/>
      <c r="AW18" s="248"/>
      <c r="AX18" s="248"/>
      <c r="AY18" s="248"/>
      <c r="AZ18" s="248"/>
      <c r="BA18" s="248"/>
      <c r="BB18" s="248"/>
      <c r="BC18" s="248"/>
      <c r="BD18" s="248"/>
      <c r="BE18" s="248"/>
      <c r="BF18" s="248"/>
      <c r="BG18" s="248"/>
      <c r="BH18" s="248"/>
      <c r="BI18" s="248"/>
      <c r="BJ18" s="250">
        <v>20</v>
      </c>
      <c r="BK18" s="250"/>
      <c r="BL18" s="250"/>
      <c r="BM18" s="250"/>
      <c r="BN18" s="251" t="s">
        <v>279</v>
      </c>
      <c r="BO18" s="251"/>
      <c r="BP18" s="251"/>
      <c r="BQ18" s="19" t="s">
        <v>17</v>
      </c>
      <c r="BR18" s="19"/>
      <c r="BS18" s="19"/>
      <c r="BT18" s="26"/>
      <c r="BU18" s="5"/>
      <c r="BV18" s="5"/>
      <c r="BW18" s="5"/>
      <c r="BX18" s="5"/>
      <c r="BY18" s="21"/>
      <c r="BZ18" s="5"/>
      <c r="CA18" s="5"/>
      <c r="CB18" s="5"/>
      <c r="CC18" s="5"/>
      <c r="CD18" s="241" t="s">
        <v>8</v>
      </c>
      <c r="CE18" s="241"/>
      <c r="CF18" s="241"/>
      <c r="CG18" s="241"/>
      <c r="CH18" s="241"/>
      <c r="CI18" s="241"/>
      <c r="CJ18" s="241"/>
      <c r="CK18" s="241"/>
      <c r="CL18" s="241"/>
      <c r="CM18" s="241"/>
      <c r="CN18" s="242"/>
      <c r="CO18" s="230" t="s">
        <v>280</v>
      </c>
      <c r="CP18" s="231"/>
      <c r="CQ18" s="231"/>
      <c r="CR18" s="231"/>
      <c r="CS18" s="231"/>
      <c r="CT18" s="231"/>
      <c r="CU18" s="231"/>
      <c r="CV18" s="231"/>
      <c r="CW18" s="231"/>
      <c r="CX18" s="231"/>
      <c r="CY18" s="231"/>
      <c r="CZ18" s="231"/>
      <c r="DA18" s="231"/>
      <c r="DB18" s="231"/>
      <c r="DC18" s="231"/>
      <c r="DD18" s="232"/>
    </row>
    <row r="19" spans="1:108" s="25" customFormat="1" ht="13.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261" t="s">
        <v>57</v>
      </c>
      <c r="BV19" s="261"/>
      <c r="BW19" s="261"/>
      <c r="BX19" s="261"/>
      <c r="BY19" s="261"/>
      <c r="BZ19" s="261"/>
      <c r="CA19" s="261"/>
      <c r="CB19" s="261"/>
      <c r="CC19" s="261"/>
      <c r="CD19" s="261"/>
      <c r="CE19" s="261"/>
      <c r="CF19" s="261"/>
      <c r="CG19" s="261"/>
      <c r="CH19" s="261"/>
      <c r="CI19" s="261"/>
      <c r="CJ19" s="261"/>
      <c r="CK19" s="261"/>
      <c r="CL19" s="261"/>
      <c r="CM19" s="261"/>
      <c r="CN19" s="262"/>
      <c r="CO19" s="258" t="s">
        <v>189</v>
      </c>
      <c r="CP19" s="259"/>
      <c r="CQ19" s="259"/>
      <c r="CR19" s="259"/>
      <c r="CS19" s="259"/>
      <c r="CT19" s="259"/>
      <c r="CU19" s="259"/>
      <c r="CV19" s="259"/>
      <c r="CW19" s="259"/>
      <c r="CX19" s="259"/>
      <c r="CY19" s="259"/>
      <c r="CZ19" s="259"/>
      <c r="DA19" s="259"/>
      <c r="DB19" s="259"/>
      <c r="DC19" s="259"/>
      <c r="DD19" s="260"/>
    </row>
    <row r="20" spans="1:108" s="25" customFormat="1" ht="39.75" customHeight="1" x14ac:dyDescent="0.2">
      <c r="A20" s="243" t="s">
        <v>56</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56" t="s">
        <v>173</v>
      </c>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7"/>
      <c r="CA20" s="27"/>
      <c r="CB20" s="257" t="s">
        <v>9</v>
      </c>
      <c r="CC20" s="257"/>
      <c r="CD20" s="257"/>
      <c r="CE20" s="257"/>
      <c r="CF20" s="257"/>
      <c r="CG20" s="257"/>
      <c r="CH20" s="257"/>
      <c r="CI20" s="257"/>
      <c r="CJ20" s="257"/>
      <c r="CK20" s="257"/>
      <c r="CL20" s="257"/>
      <c r="CM20" s="257"/>
      <c r="CN20" s="236"/>
      <c r="CO20" s="258" t="s">
        <v>171</v>
      </c>
      <c r="CP20" s="259"/>
      <c r="CQ20" s="259"/>
      <c r="CR20" s="259"/>
      <c r="CS20" s="259"/>
      <c r="CT20" s="259"/>
      <c r="CU20" s="259"/>
      <c r="CV20" s="259"/>
      <c r="CW20" s="259"/>
      <c r="CX20" s="259"/>
      <c r="CY20" s="259"/>
      <c r="CZ20" s="259"/>
      <c r="DA20" s="259"/>
      <c r="DB20" s="259"/>
      <c r="DC20" s="259"/>
      <c r="DD20" s="260"/>
    </row>
    <row r="21" spans="1:108" s="25" customFormat="1" ht="13.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235" t="s">
        <v>57</v>
      </c>
      <c r="BV21" s="235"/>
      <c r="BW21" s="235"/>
      <c r="BX21" s="235"/>
      <c r="BY21" s="235"/>
      <c r="BZ21" s="235"/>
      <c r="CA21" s="235"/>
      <c r="CB21" s="235"/>
      <c r="CC21" s="235"/>
      <c r="CD21" s="235"/>
      <c r="CE21" s="235"/>
      <c r="CF21" s="235"/>
      <c r="CG21" s="235"/>
      <c r="CH21" s="235"/>
      <c r="CI21" s="235"/>
      <c r="CJ21" s="235"/>
      <c r="CK21" s="235"/>
      <c r="CL21" s="235"/>
      <c r="CM21" s="235"/>
      <c r="CN21" s="236"/>
      <c r="CO21" s="230" t="s">
        <v>217</v>
      </c>
      <c r="CP21" s="231"/>
      <c r="CQ21" s="231"/>
      <c r="CR21" s="231"/>
      <c r="CS21" s="231"/>
      <c r="CT21" s="231"/>
      <c r="CU21" s="231"/>
      <c r="CV21" s="231"/>
      <c r="CW21" s="231"/>
      <c r="CX21" s="231"/>
      <c r="CY21" s="231"/>
      <c r="CZ21" s="231"/>
      <c r="DA21" s="231"/>
      <c r="DB21" s="231"/>
      <c r="DC21" s="231"/>
      <c r="DD21" s="232"/>
    </row>
    <row r="22" spans="1:108" s="25" customFormat="1" ht="13.5" customHeigh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235" t="s">
        <v>13</v>
      </c>
      <c r="CC22" s="235"/>
      <c r="CD22" s="235"/>
      <c r="CE22" s="235"/>
      <c r="CF22" s="235"/>
      <c r="CG22" s="235"/>
      <c r="CH22" s="235"/>
      <c r="CI22" s="235"/>
      <c r="CJ22" s="235"/>
      <c r="CK22" s="235"/>
      <c r="CL22" s="235"/>
      <c r="CM22" s="235"/>
      <c r="CN22" s="236"/>
      <c r="CO22" s="230" t="s">
        <v>218</v>
      </c>
      <c r="CP22" s="231"/>
      <c r="CQ22" s="231"/>
      <c r="CR22" s="231"/>
      <c r="CS22" s="231"/>
      <c r="CT22" s="231"/>
      <c r="CU22" s="231"/>
      <c r="CV22" s="231"/>
      <c r="CW22" s="231"/>
      <c r="CX22" s="231"/>
      <c r="CY22" s="231"/>
      <c r="CZ22" s="231"/>
      <c r="DA22" s="231"/>
      <c r="DB22" s="231"/>
      <c r="DC22" s="231"/>
      <c r="DD22" s="232"/>
    </row>
    <row r="23" spans="1:108" ht="52.5" customHeight="1" x14ac:dyDescent="0.2">
      <c r="A23" s="234" t="s">
        <v>58</v>
      </c>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7" t="s">
        <v>219</v>
      </c>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17"/>
      <c r="CB23" s="235" t="s">
        <v>14</v>
      </c>
      <c r="CC23" s="235"/>
      <c r="CD23" s="235"/>
      <c r="CE23" s="235"/>
      <c r="CF23" s="235"/>
      <c r="CG23" s="235"/>
      <c r="CH23" s="235"/>
      <c r="CI23" s="235"/>
      <c r="CJ23" s="235"/>
      <c r="CK23" s="235"/>
      <c r="CL23" s="235"/>
      <c r="CM23" s="235"/>
      <c r="CN23" s="236"/>
      <c r="CO23" s="230" t="s">
        <v>172</v>
      </c>
      <c r="CP23" s="231"/>
      <c r="CQ23" s="231"/>
      <c r="CR23" s="231"/>
      <c r="CS23" s="231"/>
      <c r="CT23" s="231"/>
      <c r="CU23" s="231"/>
      <c r="CV23" s="231"/>
      <c r="CW23" s="231"/>
      <c r="CX23" s="231"/>
      <c r="CY23" s="231"/>
      <c r="CZ23" s="231"/>
      <c r="DA23" s="231"/>
      <c r="DB23" s="231"/>
      <c r="DC23" s="231"/>
      <c r="DD23" s="232"/>
    </row>
    <row r="24" spans="1:108" s="8" customFormat="1" ht="30.75" customHeight="1" x14ac:dyDescent="0.25">
      <c r="A24" s="243" t="s">
        <v>187</v>
      </c>
      <c r="B24" s="243"/>
      <c r="C24" s="243"/>
      <c r="D24" s="243"/>
      <c r="E24" s="243"/>
      <c r="F24" s="243"/>
      <c r="G24" s="243"/>
      <c r="H24" s="243"/>
      <c r="I24" s="243"/>
      <c r="J24" s="243"/>
      <c r="K24" s="243"/>
      <c r="L24" s="243"/>
      <c r="M24" s="243"/>
      <c r="N24" s="243"/>
      <c r="O24" s="243"/>
      <c r="P24" s="243"/>
      <c r="Q24" s="243"/>
      <c r="R24" s="243"/>
      <c r="S24" s="243"/>
      <c r="T24" s="243"/>
      <c r="U24" s="243"/>
      <c r="V24" s="243"/>
      <c r="W24" s="17"/>
      <c r="X24" s="17"/>
      <c r="Y24" s="17"/>
      <c r="Z24" s="17"/>
      <c r="AA24" s="17"/>
      <c r="AB24" s="17"/>
      <c r="AC24" s="17"/>
      <c r="AD24" s="17"/>
      <c r="AE24" s="17"/>
      <c r="AF24" s="263" t="s">
        <v>24</v>
      </c>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17"/>
      <c r="CB24" s="241" t="s">
        <v>10</v>
      </c>
      <c r="CC24" s="241"/>
      <c r="CD24" s="241"/>
      <c r="CE24" s="241"/>
      <c r="CF24" s="241"/>
      <c r="CG24" s="241"/>
      <c r="CH24" s="241"/>
      <c r="CI24" s="241"/>
      <c r="CJ24" s="241"/>
      <c r="CK24" s="241"/>
      <c r="CL24" s="241"/>
      <c r="CM24" s="241"/>
      <c r="CN24" s="242"/>
      <c r="CO24" s="230" t="s">
        <v>19</v>
      </c>
      <c r="CP24" s="231"/>
      <c r="CQ24" s="231"/>
      <c r="CR24" s="231"/>
      <c r="CS24" s="231"/>
      <c r="CT24" s="231"/>
      <c r="CU24" s="231"/>
      <c r="CV24" s="231"/>
      <c r="CW24" s="231"/>
      <c r="CX24" s="231"/>
      <c r="CY24" s="231"/>
      <c r="CZ24" s="231"/>
      <c r="DA24" s="231"/>
      <c r="DB24" s="231"/>
      <c r="DC24" s="231"/>
      <c r="DD24" s="232"/>
    </row>
    <row r="25" spans="1:108" ht="6" customHeight="1" x14ac:dyDescent="0.2">
      <c r="A25" s="16"/>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3"/>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10"/>
      <c r="CP25" s="10"/>
      <c r="CQ25" s="10"/>
      <c r="CR25" s="10"/>
      <c r="CS25" s="10"/>
      <c r="CT25" s="10"/>
      <c r="CU25" s="10"/>
      <c r="CV25" s="10"/>
      <c r="CW25" s="5"/>
      <c r="CX25" s="5"/>
      <c r="CY25" s="5"/>
      <c r="CZ25" s="5"/>
      <c r="DA25" s="5"/>
      <c r="DB25" s="5"/>
      <c r="DC25" s="5"/>
      <c r="DD25" s="5"/>
    </row>
    <row r="26" spans="1:108" ht="30" customHeight="1" x14ac:dyDescent="0.2">
      <c r="A26" s="238" t="s">
        <v>21</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9" t="s">
        <v>220</v>
      </c>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row>
    <row r="27" spans="1:108" ht="56.25" customHeight="1" x14ac:dyDescent="0.2">
      <c r="A27" s="238" t="s">
        <v>20</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40" t="s">
        <v>221</v>
      </c>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row>
    <row r="28" spans="1:108" ht="6"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row>
    <row r="29" spans="1:108" ht="3" customHeight="1" x14ac:dyDescent="0.2"/>
    <row r="34" spans="1:36" ht="174.75" customHeight="1" x14ac:dyDescent="0.2">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row>
  </sheetData>
  <mergeCells count="51">
    <mergeCell ref="AF24:BZ24"/>
    <mergeCell ref="BE1:DD1"/>
    <mergeCell ref="CN12:CQ12"/>
    <mergeCell ref="BZ11:DD11"/>
    <mergeCell ref="BV12:CJ12"/>
    <mergeCell ref="CK12:CM12"/>
    <mergeCell ref="BE8:DD8"/>
    <mergeCell ref="BE9:DD9"/>
    <mergeCell ref="BE10:BX10"/>
    <mergeCell ref="BE2:DD2"/>
    <mergeCell ref="BE3:DD3"/>
    <mergeCell ref="BE5:DD5"/>
    <mergeCell ref="BZ10:DD10"/>
    <mergeCell ref="BE7:DD7"/>
    <mergeCell ref="BE11:BX11"/>
    <mergeCell ref="BE4:DD4"/>
    <mergeCell ref="A20:AN20"/>
    <mergeCell ref="AO20:BY20"/>
    <mergeCell ref="CB20:CN20"/>
    <mergeCell ref="CO20:DD20"/>
    <mergeCell ref="BU19:CN19"/>
    <mergeCell ref="CO19:DD19"/>
    <mergeCell ref="BT12:BU12"/>
    <mergeCell ref="A14:DD14"/>
    <mergeCell ref="CO16:DD16"/>
    <mergeCell ref="A15:DD15"/>
    <mergeCell ref="AN18:AQ18"/>
    <mergeCell ref="BP12:BS12"/>
    <mergeCell ref="CD18:CN18"/>
    <mergeCell ref="AU18:BI18"/>
    <mergeCell ref="BJ18:BM18"/>
    <mergeCell ref="BN18:BP18"/>
    <mergeCell ref="CO18:DD18"/>
    <mergeCell ref="CO17:DD17"/>
    <mergeCell ref="BN12:BO12"/>
    <mergeCell ref="CO21:DD21"/>
    <mergeCell ref="CO22:DD22"/>
    <mergeCell ref="A34:AJ34"/>
    <mergeCell ref="A23:AE23"/>
    <mergeCell ref="BU21:CN21"/>
    <mergeCell ref="CB22:CN22"/>
    <mergeCell ref="AF23:BZ23"/>
    <mergeCell ref="CO24:DD24"/>
    <mergeCell ref="A27:AN27"/>
    <mergeCell ref="AO26:DD26"/>
    <mergeCell ref="AO27:DD27"/>
    <mergeCell ref="A26:AN26"/>
    <mergeCell ref="CB24:CN24"/>
    <mergeCell ref="CB23:CN23"/>
    <mergeCell ref="CO23:DD23"/>
    <mergeCell ref="A24:V24"/>
  </mergeCells>
  <phoneticPr fontId="11" type="noConversion"/>
  <pageMargins left="0.70866141732283472" right="0.27559055118110237" top="0.41" bottom="0.39370078740157483" header="0.19685039370078741"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D314"/>
  <sheetViews>
    <sheetView view="pageBreakPreview" zoomScale="75" zoomScaleNormal="75" zoomScaleSheetLayoutView="75" workbookViewId="0">
      <selection activeCell="C83" sqref="C83"/>
    </sheetView>
  </sheetViews>
  <sheetFormatPr defaultColWidth="0.85546875" defaultRowHeight="12.75" x14ac:dyDescent="0.2"/>
  <cols>
    <col min="1" max="1" width="38.140625" style="3" customWidth="1"/>
    <col min="2" max="2" width="6.42578125" style="3" customWidth="1"/>
    <col min="3" max="3" width="26.5703125" style="3" customWidth="1"/>
    <col min="4" max="4" width="9.42578125" style="66" customWidth="1"/>
    <col min="5" max="5" width="20.5703125" style="3" hidden="1" customWidth="1"/>
    <col min="6" max="6" width="18" style="5" hidden="1" customWidth="1"/>
    <col min="7" max="7" width="17.85546875" style="3" customWidth="1"/>
    <col min="8" max="8" width="18.28515625" style="3" customWidth="1"/>
    <col min="9" max="9" width="18.42578125" style="3" customWidth="1"/>
    <col min="10" max="10" width="16.7109375" style="3" customWidth="1"/>
    <col min="11" max="11" width="16.7109375" style="172" customWidth="1"/>
    <col min="12" max="12" width="17.42578125" style="3" customWidth="1"/>
    <col min="13" max="25" width="0.85546875" style="3"/>
    <col min="26" max="26" width="0.85546875" style="3" customWidth="1"/>
    <col min="27" max="30" width="0.85546875" style="3"/>
    <col min="31" max="31" width="0.85546875" style="3" customWidth="1"/>
    <col min="32" max="16384" width="0.85546875" style="3"/>
  </cols>
  <sheetData>
    <row r="1" spans="1:105" ht="15.75" x14ac:dyDescent="0.2">
      <c r="A1" s="316" t="s">
        <v>59</v>
      </c>
      <c r="B1" s="316"/>
      <c r="C1" s="316"/>
      <c r="D1" s="316"/>
      <c r="E1" s="316"/>
      <c r="F1" s="316"/>
      <c r="G1" s="316"/>
      <c r="H1" s="316"/>
      <c r="I1" s="316"/>
      <c r="J1" s="316"/>
      <c r="K1" s="316"/>
    </row>
    <row r="2" spans="1:105" ht="23.25" customHeight="1" x14ac:dyDescent="0.2">
      <c r="A2" s="71"/>
      <c r="B2" s="298" t="s">
        <v>1</v>
      </c>
      <c r="C2" s="299" t="s">
        <v>243</v>
      </c>
      <c r="D2" s="299" t="s">
        <v>244</v>
      </c>
      <c r="E2" s="298" t="s">
        <v>188</v>
      </c>
      <c r="F2" s="298"/>
      <c r="G2" s="298"/>
      <c r="H2" s="298"/>
      <c r="I2" s="298"/>
      <c r="J2" s="298"/>
      <c r="K2" s="298"/>
    </row>
    <row r="3" spans="1:105" ht="66" customHeight="1" x14ac:dyDescent="0.2">
      <c r="A3" s="71" t="s">
        <v>0</v>
      </c>
      <c r="B3" s="298"/>
      <c r="C3" s="299"/>
      <c r="D3" s="299"/>
      <c r="E3" s="71" t="s">
        <v>174</v>
      </c>
      <c r="F3" s="164" t="s">
        <v>175</v>
      </c>
      <c r="G3" s="164" t="s">
        <v>281</v>
      </c>
      <c r="H3" s="219" t="s">
        <v>282</v>
      </c>
      <c r="I3" s="219" t="s">
        <v>285</v>
      </c>
      <c r="J3" s="219" t="s">
        <v>283</v>
      </c>
      <c r="K3" s="219" t="s">
        <v>284</v>
      </c>
    </row>
    <row r="4" spans="1:105" ht="15" x14ac:dyDescent="0.2">
      <c r="A4" s="74">
        <v>1</v>
      </c>
      <c r="B4" s="74">
        <v>2</v>
      </c>
      <c r="C4" s="74">
        <v>3</v>
      </c>
      <c r="D4" s="74">
        <v>4</v>
      </c>
      <c r="E4" s="74">
        <v>5</v>
      </c>
      <c r="F4" s="165">
        <v>6</v>
      </c>
      <c r="G4" s="74">
        <v>7</v>
      </c>
      <c r="H4" s="74">
        <v>8</v>
      </c>
      <c r="I4" s="74">
        <v>9</v>
      </c>
      <c r="J4" s="74">
        <v>10</v>
      </c>
      <c r="K4" s="180">
        <v>10</v>
      </c>
    </row>
    <row r="5" spans="1:105" ht="34.5" customHeight="1" x14ac:dyDescent="0.25">
      <c r="A5" s="33" t="s">
        <v>242</v>
      </c>
      <c r="B5" s="68" t="s">
        <v>91</v>
      </c>
      <c r="C5" s="71" t="s">
        <v>60</v>
      </c>
      <c r="D5" s="71" t="s">
        <v>60</v>
      </c>
      <c r="E5" s="72">
        <f t="shared" ref="E5:J5" si="0">SUM(E6:E8)</f>
        <v>7545104.8300000001</v>
      </c>
      <c r="F5" s="166">
        <f t="shared" si="0"/>
        <v>8442870</v>
      </c>
      <c r="G5" s="72">
        <f t="shared" si="0"/>
        <v>5162789.0999999996</v>
      </c>
      <c r="H5" s="72">
        <f t="shared" si="0"/>
        <v>0</v>
      </c>
      <c r="I5" s="72">
        <f t="shared" si="0"/>
        <v>0</v>
      </c>
      <c r="J5" s="72">
        <f t="shared" si="0"/>
        <v>0</v>
      </c>
      <c r="K5" s="177">
        <f t="shared" ref="K5" si="1">SUM(K6:K8)</f>
        <v>0</v>
      </c>
    </row>
    <row r="6" spans="1:105" ht="15" customHeight="1" x14ac:dyDescent="0.2">
      <c r="A6" s="294" t="s">
        <v>114</v>
      </c>
      <c r="B6" s="298"/>
      <c r="C6" s="300" t="s">
        <v>3</v>
      </c>
      <c r="D6" s="298" t="s">
        <v>3</v>
      </c>
      <c r="E6" s="301">
        <v>604792.05000000005</v>
      </c>
      <c r="F6" s="288">
        <f>E11</f>
        <v>137110.13</v>
      </c>
      <c r="G6" s="302">
        <f>829395.03+227.31+4715.35</f>
        <v>834337.69000000006</v>
      </c>
      <c r="H6" s="302">
        <v>0</v>
      </c>
      <c r="I6" s="302">
        <v>0</v>
      </c>
      <c r="J6" s="302">
        <v>0</v>
      </c>
      <c r="K6" s="302">
        <v>0</v>
      </c>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row>
    <row r="7" spans="1:105" ht="17.25" customHeight="1" x14ac:dyDescent="0.2">
      <c r="A7" s="294"/>
      <c r="B7" s="298"/>
      <c r="C7" s="300"/>
      <c r="D7" s="298"/>
      <c r="E7" s="301"/>
      <c r="F7" s="288"/>
      <c r="G7" s="302"/>
      <c r="H7" s="302"/>
      <c r="I7" s="302"/>
      <c r="J7" s="302"/>
      <c r="K7" s="302"/>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row>
    <row r="8" spans="1:105" ht="30" customHeight="1" x14ac:dyDescent="0.2">
      <c r="A8" s="73" t="s">
        <v>61</v>
      </c>
      <c r="B8" s="71"/>
      <c r="C8" s="68" t="s">
        <v>3</v>
      </c>
      <c r="D8" s="71" t="s">
        <v>3</v>
      </c>
      <c r="E8" s="75">
        <v>6940312.7800000003</v>
      </c>
      <c r="F8" s="166">
        <f>E13</f>
        <v>8305759.8700000001</v>
      </c>
      <c r="G8" s="72">
        <f>4234541.22+4318.51+89591.68</f>
        <v>4328451.4099999992</v>
      </c>
      <c r="H8" s="72">
        <v>0</v>
      </c>
      <c r="I8" s="72">
        <v>0</v>
      </c>
      <c r="J8" s="72">
        <v>0</v>
      </c>
      <c r="K8" s="177">
        <v>0</v>
      </c>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row>
    <row r="9" spans="1:105" ht="30" customHeight="1" x14ac:dyDescent="0.2">
      <c r="A9" s="73" t="s">
        <v>62</v>
      </c>
      <c r="B9" s="71"/>
      <c r="C9" s="68" t="s">
        <v>3</v>
      </c>
      <c r="D9" s="71" t="s">
        <v>3</v>
      </c>
      <c r="E9" s="75">
        <v>0</v>
      </c>
      <c r="F9" s="166">
        <v>0</v>
      </c>
      <c r="G9" s="72">
        <v>0</v>
      </c>
      <c r="H9" s="72">
        <v>0</v>
      </c>
      <c r="I9" s="72">
        <v>0</v>
      </c>
      <c r="J9" s="72">
        <v>0</v>
      </c>
      <c r="K9" s="177">
        <v>0</v>
      </c>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row>
    <row r="10" spans="1:105" ht="37.5" customHeight="1" x14ac:dyDescent="0.2">
      <c r="A10" s="73" t="s">
        <v>241</v>
      </c>
      <c r="B10" s="68" t="s">
        <v>92</v>
      </c>
      <c r="C10" s="71" t="s">
        <v>60</v>
      </c>
      <c r="D10" s="71" t="s">
        <v>60</v>
      </c>
      <c r="E10" s="75">
        <f>SUM(E11:E13)</f>
        <v>8442870</v>
      </c>
      <c r="F10" s="166">
        <f t="shared" ref="F10:H10" si="2">SUM(F11:F13)</f>
        <v>0</v>
      </c>
      <c r="G10" s="72">
        <f t="shared" si="2"/>
        <v>0</v>
      </c>
      <c r="H10" s="72">
        <f t="shared" si="2"/>
        <v>0</v>
      </c>
      <c r="I10" s="72">
        <v>0</v>
      </c>
      <c r="J10" s="72">
        <v>0</v>
      </c>
      <c r="K10" s="177">
        <v>0</v>
      </c>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row>
    <row r="11" spans="1:105" ht="30" customHeight="1" x14ac:dyDescent="0.2">
      <c r="A11" s="294" t="s">
        <v>111</v>
      </c>
      <c r="B11" s="298"/>
      <c r="C11" s="298" t="s">
        <v>3</v>
      </c>
      <c r="D11" s="298" t="s">
        <v>3</v>
      </c>
      <c r="E11" s="301">
        <f>137110.13</f>
        <v>137110.13</v>
      </c>
      <c r="F11" s="288">
        <v>0</v>
      </c>
      <c r="G11" s="302">
        <v>0</v>
      </c>
      <c r="H11" s="302">
        <v>0</v>
      </c>
      <c r="I11" s="302">
        <v>0</v>
      </c>
      <c r="J11" s="302">
        <v>0</v>
      </c>
      <c r="K11" s="302">
        <v>0</v>
      </c>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row>
    <row r="12" spans="1:105" ht="4.5" customHeight="1" x14ac:dyDescent="0.2">
      <c r="A12" s="294"/>
      <c r="B12" s="298"/>
      <c r="C12" s="298"/>
      <c r="D12" s="298"/>
      <c r="E12" s="301"/>
      <c r="F12" s="288"/>
      <c r="G12" s="302"/>
      <c r="H12" s="302"/>
      <c r="I12" s="302"/>
      <c r="J12" s="302"/>
      <c r="K12" s="302"/>
      <c r="L12" s="199"/>
      <c r="M12" s="199"/>
      <c r="N12" s="199"/>
      <c r="O12" s="199"/>
      <c r="P12" s="199"/>
      <c r="Q12" s="273"/>
      <c r="R12" s="274"/>
      <c r="S12" s="274"/>
      <c r="T12" s="274"/>
      <c r="U12" s="274"/>
      <c r="V12" s="274"/>
      <c r="W12" s="274"/>
      <c r="X12" s="274"/>
      <c r="Y12" s="274"/>
      <c r="Z12" s="274"/>
      <c r="AA12" s="274"/>
      <c r="AB12" s="274"/>
      <c r="AC12" s="274"/>
      <c r="AD12" s="274"/>
      <c r="AE12" s="274"/>
      <c r="AF12" s="274"/>
      <c r="AG12" s="274"/>
      <c r="AH12" s="274"/>
      <c r="AI12" s="274"/>
      <c r="AJ12" s="274"/>
      <c r="AK12" s="274"/>
      <c r="AL12" s="274"/>
      <c r="AM12" s="275"/>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row>
    <row r="13" spans="1:105" ht="30" customHeight="1" x14ac:dyDescent="0.2">
      <c r="A13" s="73" t="s">
        <v>61</v>
      </c>
      <c r="B13" s="71"/>
      <c r="C13" s="71" t="s">
        <v>3</v>
      </c>
      <c r="D13" s="71" t="s">
        <v>3</v>
      </c>
      <c r="E13" s="75">
        <v>8305759.8700000001</v>
      </c>
      <c r="F13" s="166">
        <v>0</v>
      </c>
      <c r="G13" s="72">
        <v>0</v>
      </c>
      <c r="H13" s="72">
        <v>0</v>
      </c>
      <c r="I13" s="72">
        <v>0</v>
      </c>
      <c r="J13" s="72">
        <v>0</v>
      </c>
      <c r="K13" s="177">
        <v>0</v>
      </c>
      <c r="L13" s="227"/>
      <c r="M13" s="273"/>
      <c r="N13" s="274"/>
      <c r="O13" s="274"/>
      <c r="P13" s="274"/>
      <c r="Q13" s="274"/>
      <c r="R13" s="274"/>
      <c r="S13" s="274"/>
      <c r="T13" s="274"/>
      <c r="U13" s="274"/>
      <c r="V13" s="274"/>
      <c r="W13" s="274"/>
      <c r="X13" s="274"/>
      <c r="Y13" s="274"/>
      <c r="Z13" s="274"/>
      <c r="AA13" s="274"/>
      <c r="AB13" s="274"/>
      <c r="AC13" s="274"/>
      <c r="AD13" s="274"/>
      <c r="AE13" s="274"/>
      <c r="AF13" s="274"/>
      <c r="AG13" s="274"/>
      <c r="AH13" s="274"/>
      <c r="AI13" s="275"/>
      <c r="AJ13" s="273"/>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5"/>
      <c r="BG13" s="273"/>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5"/>
      <c r="CD13" s="273"/>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5"/>
      <c r="DA13" s="199"/>
    </row>
    <row r="14" spans="1:105" ht="30" customHeight="1" x14ac:dyDescent="0.2">
      <c r="A14" s="73" t="s">
        <v>62</v>
      </c>
      <c r="B14" s="71"/>
      <c r="C14" s="71" t="s">
        <v>3</v>
      </c>
      <c r="D14" s="71" t="s">
        <v>3</v>
      </c>
      <c r="E14" s="72">
        <f>F9</f>
        <v>0</v>
      </c>
      <c r="F14" s="166">
        <v>0</v>
      </c>
      <c r="G14" s="72">
        <v>0</v>
      </c>
      <c r="H14" s="72">
        <v>0</v>
      </c>
      <c r="I14" s="72">
        <v>0</v>
      </c>
      <c r="J14" s="72">
        <v>0</v>
      </c>
      <c r="K14" s="177">
        <v>0</v>
      </c>
      <c r="L14" s="227"/>
      <c r="M14" s="273"/>
      <c r="N14" s="274"/>
      <c r="O14" s="274"/>
      <c r="P14" s="274"/>
      <c r="Q14" s="274"/>
      <c r="R14" s="274"/>
      <c r="S14" s="274"/>
      <c r="T14" s="274"/>
      <c r="U14" s="274"/>
      <c r="V14" s="274"/>
      <c r="W14" s="274"/>
      <c r="X14" s="274"/>
      <c r="Y14" s="274"/>
      <c r="Z14" s="274"/>
      <c r="AA14" s="274"/>
      <c r="AB14" s="274"/>
      <c r="AC14" s="274"/>
      <c r="AD14" s="274"/>
      <c r="AE14" s="274"/>
      <c r="AF14" s="274"/>
      <c r="AG14" s="274"/>
      <c r="AH14" s="274"/>
      <c r="AI14" s="275"/>
      <c r="AJ14" s="273"/>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5"/>
      <c r="BG14" s="273"/>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5"/>
      <c r="CD14" s="273"/>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5"/>
      <c r="DA14" s="199"/>
    </row>
    <row r="15" spans="1:105" s="98" customFormat="1" ht="30" customHeight="1" x14ac:dyDescent="0.2">
      <c r="A15" s="124" t="s">
        <v>63</v>
      </c>
      <c r="B15" s="125">
        <v>1000</v>
      </c>
      <c r="C15" s="125"/>
      <c r="D15" s="126"/>
      <c r="E15" s="121">
        <f t="shared" ref="E15:K15" si="3">SUM(E16:E22)+E49</f>
        <v>50279903.860000007</v>
      </c>
      <c r="F15" s="167">
        <f t="shared" si="3"/>
        <v>44476335.870000012</v>
      </c>
      <c r="G15" s="121">
        <f t="shared" si="3"/>
        <v>56150075.199999988</v>
      </c>
      <c r="H15" s="121">
        <f t="shared" si="3"/>
        <v>56065931.99000001</v>
      </c>
      <c r="I15" s="121">
        <f t="shared" si="3"/>
        <v>56921169.18</v>
      </c>
      <c r="J15" s="121">
        <f t="shared" si="3"/>
        <v>56921169.18</v>
      </c>
      <c r="K15" s="121">
        <f t="shared" si="3"/>
        <v>56921169.18</v>
      </c>
      <c r="L15" s="202"/>
      <c r="M15" s="322">
        <v>2022</v>
      </c>
      <c r="N15" s="323"/>
      <c r="O15" s="323"/>
      <c r="P15" s="323"/>
      <c r="Q15" s="323"/>
      <c r="R15" s="323"/>
      <c r="S15" s="323"/>
      <c r="T15" s="323"/>
      <c r="U15" s="323"/>
      <c r="V15" s="323"/>
      <c r="W15" s="323"/>
      <c r="X15" s="323"/>
      <c r="Y15" s="323"/>
      <c r="Z15" s="323"/>
      <c r="AA15" s="323"/>
      <c r="AB15" s="323"/>
      <c r="AC15" s="323"/>
      <c r="AD15" s="323"/>
      <c r="AE15" s="323"/>
      <c r="AF15" s="323"/>
      <c r="AG15" s="323"/>
      <c r="AH15" s="323"/>
      <c r="AI15" s="324"/>
      <c r="AJ15" s="322">
        <v>2023</v>
      </c>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4"/>
      <c r="BG15" s="322">
        <v>2024</v>
      </c>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4"/>
      <c r="CD15" s="322">
        <v>2025</v>
      </c>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4"/>
      <c r="DA15" s="204"/>
    </row>
    <row r="16" spans="1:105" ht="19.5" customHeight="1" x14ac:dyDescent="0.2">
      <c r="A16" s="309" t="s">
        <v>111</v>
      </c>
      <c r="B16" s="298"/>
      <c r="C16" s="308" t="s">
        <v>177</v>
      </c>
      <c r="D16" s="298">
        <v>131</v>
      </c>
      <c r="E16" s="302">
        <v>10491399.84</v>
      </c>
      <c r="F16" s="288">
        <v>6564385.1399999997</v>
      </c>
      <c r="G16" s="288">
        <v>6398295.71</v>
      </c>
      <c r="H16" s="288">
        <v>6456746.4500000002</v>
      </c>
      <c r="I16" s="288">
        <v>6456756.71</v>
      </c>
      <c r="J16" s="288">
        <f>I16</f>
        <v>6456756.71</v>
      </c>
      <c r="K16" s="288">
        <f>J16</f>
        <v>6456756.71</v>
      </c>
      <c r="L16" s="227"/>
      <c r="M16" s="273">
        <f>G5+G15-G71</f>
        <v>0</v>
      </c>
      <c r="N16" s="274"/>
      <c r="O16" s="274"/>
      <c r="P16" s="274"/>
      <c r="Q16" s="274"/>
      <c r="R16" s="274"/>
      <c r="S16" s="274"/>
      <c r="T16" s="274"/>
      <c r="U16" s="274"/>
      <c r="V16" s="274"/>
      <c r="W16" s="274"/>
      <c r="X16" s="274"/>
      <c r="Y16" s="274"/>
      <c r="Z16" s="274"/>
      <c r="AA16" s="274"/>
      <c r="AB16" s="274"/>
      <c r="AC16" s="274"/>
      <c r="AD16" s="274"/>
      <c r="AE16" s="274"/>
      <c r="AF16" s="274"/>
      <c r="AG16" s="274"/>
      <c r="AH16" s="274"/>
      <c r="AI16" s="275"/>
      <c r="AJ16" s="273">
        <f t="shared" ref="AJ16" si="4">AD5+AD15-AD71</f>
        <v>0</v>
      </c>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5"/>
      <c r="BG16" s="273">
        <f t="shared" ref="BG16" si="5">BA5+BA15-BA71</f>
        <v>0</v>
      </c>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5"/>
      <c r="CD16" s="273">
        <f t="shared" ref="CD16" si="6">BX5+BX15-BX71</f>
        <v>0</v>
      </c>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5"/>
      <c r="DA16" s="199"/>
    </row>
    <row r="17" spans="1:108" ht="13.5" customHeight="1" x14ac:dyDescent="0.2">
      <c r="A17" s="310"/>
      <c r="B17" s="298"/>
      <c r="C17" s="308"/>
      <c r="D17" s="298"/>
      <c r="E17" s="302"/>
      <c r="F17" s="288"/>
      <c r="G17" s="288"/>
      <c r="H17" s="288"/>
      <c r="I17" s="288"/>
      <c r="J17" s="288"/>
      <c r="K17" s="288"/>
      <c r="L17" s="227"/>
      <c r="M17" s="273"/>
      <c r="N17" s="274"/>
      <c r="O17" s="274"/>
      <c r="P17" s="274"/>
      <c r="Q17" s="274"/>
      <c r="R17" s="274"/>
      <c r="S17" s="274"/>
      <c r="T17" s="274"/>
      <c r="U17" s="274"/>
      <c r="V17" s="274"/>
      <c r="W17" s="274"/>
      <c r="X17" s="274"/>
      <c r="Y17" s="274"/>
      <c r="Z17" s="274"/>
      <c r="AA17" s="274"/>
      <c r="AB17" s="274"/>
      <c r="AC17" s="274"/>
      <c r="AD17" s="274"/>
      <c r="AE17" s="274"/>
      <c r="AF17" s="274"/>
      <c r="AG17" s="274"/>
      <c r="AH17" s="274"/>
      <c r="AI17" s="275"/>
      <c r="AJ17" s="273"/>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5"/>
      <c r="BG17" s="273"/>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5"/>
      <c r="CD17" s="273"/>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5"/>
      <c r="DA17" s="199"/>
    </row>
    <row r="18" spans="1:108" s="54" customFormat="1" ht="30" customHeight="1" x14ac:dyDescent="0.2">
      <c r="A18" s="310"/>
      <c r="B18" s="71"/>
      <c r="C18" s="68" t="s">
        <v>179</v>
      </c>
      <c r="D18" s="71">
        <v>131</v>
      </c>
      <c r="E18" s="72">
        <v>110473.33</v>
      </c>
      <c r="F18" s="166">
        <f>8298.77+26408.37</f>
        <v>34707.14</v>
      </c>
      <c r="G18" s="221">
        <f>1144.89+14351.23</f>
        <v>15496.119999999999</v>
      </c>
      <c r="H18" s="221">
        <f>1190.69+15600.84</f>
        <v>16791.53</v>
      </c>
      <c r="I18" s="221">
        <f>1190.69+15050.48</f>
        <v>16241.17</v>
      </c>
      <c r="J18" s="221">
        <f t="shared" ref="J18:K21" si="7">I18</f>
        <v>16241.17</v>
      </c>
      <c r="K18" s="221">
        <f t="shared" si="7"/>
        <v>16241.17</v>
      </c>
      <c r="L18" s="227"/>
      <c r="M18" s="273"/>
      <c r="N18" s="274"/>
      <c r="O18" s="274"/>
      <c r="P18" s="274"/>
      <c r="Q18" s="274"/>
      <c r="R18" s="274"/>
      <c r="S18" s="274"/>
      <c r="T18" s="274"/>
      <c r="U18" s="274"/>
      <c r="V18" s="274"/>
      <c r="W18" s="274"/>
      <c r="X18" s="274"/>
      <c r="Y18" s="274"/>
      <c r="Z18" s="274"/>
      <c r="AA18" s="274"/>
      <c r="AB18" s="274"/>
      <c r="AC18" s="274"/>
      <c r="AD18" s="274"/>
      <c r="AE18" s="274"/>
      <c r="AF18" s="274"/>
      <c r="AG18" s="274"/>
      <c r="AH18" s="274"/>
      <c r="AI18" s="275"/>
      <c r="AJ18" s="273"/>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5"/>
      <c r="BG18" s="273"/>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5"/>
      <c r="CD18" s="273"/>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5"/>
      <c r="DA18" s="199"/>
    </row>
    <row r="19" spans="1:108" s="55" customFormat="1" ht="30" hidden="1" customHeight="1" x14ac:dyDescent="0.2">
      <c r="A19" s="311"/>
      <c r="B19" s="71"/>
      <c r="C19" s="68" t="s">
        <v>180</v>
      </c>
      <c r="D19" s="71">
        <v>131</v>
      </c>
      <c r="E19" s="72">
        <v>0</v>
      </c>
      <c r="F19" s="166">
        <v>641869.46</v>
      </c>
      <c r="G19" s="221">
        <v>0</v>
      </c>
      <c r="H19" s="221">
        <v>0</v>
      </c>
      <c r="I19" s="221">
        <v>0</v>
      </c>
      <c r="J19" s="221">
        <f t="shared" si="7"/>
        <v>0</v>
      </c>
      <c r="K19" s="221">
        <f t="shared" si="7"/>
        <v>0</v>
      </c>
      <c r="L19" s="226"/>
      <c r="M19" s="273"/>
      <c r="N19" s="274"/>
      <c r="O19" s="274"/>
      <c r="P19" s="274"/>
      <c r="Q19" s="274"/>
      <c r="R19" s="274"/>
      <c r="S19" s="274"/>
      <c r="T19" s="274"/>
      <c r="U19" s="274"/>
      <c r="V19" s="274"/>
      <c r="W19" s="274"/>
      <c r="X19" s="274"/>
      <c r="Y19" s="274"/>
      <c r="Z19" s="274"/>
      <c r="AA19" s="274"/>
      <c r="AB19" s="274"/>
      <c r="AC19" s="274"/>
      <c r="AD19" s="274"/>
      <c r="AE19" s="274"/>
      <c r="AF19" s="274"/>
      <c r="AG19" s="274"/>
      <c r="AH19" s="274"/>
      <c r="AI19" s="275"/>
      <c r="AJ19" s="273"/>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5"/>
      <c r="BG19" s="273"/>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5"/>
      <c r="CD19" s="273"/>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5"/>
      <c r="DA19" s="226"/>
      <c r="DB19" s="226"/>
      <c r="DC19" s="226"/>
      <c r="DD19" s="226"/>
    </row>
    <row r="20" spans="1:108" ht="30" customHeight="1" x14ac:dyDescent="0.2">
      <c r="A20" s="294" t="s">
        <v>61</v>
      </c>
      <c r="B20" s="71"/>
      <c r="C20" s="68" t="s">
        <v>178</v>
      </c>
      <c r="D20" s="71">
        <v>131</v>
      </c>
      <c r="E20" s="72">
        <v>29041478.960000001</v>
      </c>
      <c r="F20" s="166">
        <v>29357000</v>
      </c>
      <c r="G20" s="221">
        <v>36274500</v>
      </c>
      <c r="H20" s="221">
        <v>36693000</v>
      </c>
      <c r="I20" s="221">
        <v>37303100</v>
      </c>
      <c r="J20" s="221">
        <f t="shared" si="7"/>
        <v>37303100</v>
      </c>
      <c r="K20" s="221">
        <f t="shared" si="7"/>
        <v>37303100</v>
      </c>
      <c r="L20" s="226"/>
      <c r="M20" s="89"/>
      <c r="N20" s="89"/>
      <c r="O20" s="89"/>
      <c r="P20" s="89"/>
      <c r="Q20" s="89"/>
      <c r="R20" s="89"/>
      <c r="S20" s="89"/>
      <c r="T20" s="89"/>
      <c r="U20" s="89"/>
      <c r="V20" s="89"/>
      <c r="W20" s="89"/>
      <c r="X20" s="89"/>
      <c r="Y20" s="89"/>
      <c r="Z20" s="89"/>
      <c r="AA20" s="89"/>
      <c r="AB20" s="89"/>
      <c r="AC20" s="89"/>
      <c r="AD20" s="89"/>
      <c r="AE20" s="89"/>
      <c r="AF20" s="89"/>
      <c r="AG20" s="89"/>
      <c r="AH20" s="89"/>
      <c r="AI20" s="89"/>
      <c r="AJ20" s="273"/>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5"/>
      <c r="BG20" s="273"/>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5"/>
      <c r="CD20" s="273"/>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5"/>
      <c r="DA20" s="226"/>
      <c r="DB20" s="226"/>
      <c r="DC20" s="226"/>
      <c r="DD20" s="226"/>
    </row>
    <row r="21" spans="1:108" s="58" customFormat="1" ht="30" customHeight="1" x14ac:dyDescent="0.2">
      <c r="A21" s="294"/>
      <c r="B21" s="71"/>
      <c r="C21" s="68" t="s">
        <v>181</v>
      </c>
      <c r="D21" s="71">
        <v>131</v>
      </c>
      <c r="E21" s="72">
        <v>2098982.04</v>
      </c>
      <c r="F21" s="166">
        <v>659435.52000000002</v>
      </c>
      <c r="G21" s="221">
        <v>1534116.4</v>
      </c>
      <c r="H21" s="221">
        <v>1662361.17</v>
      </c>
      <c r="I21" s="221">
        <v>1607875.81</v>
      </c>
      <c r="J21" s="221">
        <f t="shared" si="7"/>
        <v>1607875.81</v>
      </c>
      <c r="K21" s="221">
        <f t="shared" si="7"/>
        <v>1607875.81</v>
      </c>
      <c r="L21" s="226"/>
      <c r="M21" s="273"/>
      <c r="N21" s="274"/>
      <c r="O21" s="274"/>
      <c r="P21" s="274"/>
      <c r="Q21" s="274"/>
      <c r="R21" s="274"/>
      <c r="S21" s="274"/>
      <c r="T21" s="274"/>
      <c r="U21" s="274"/>
      <c r="V21" s="274"/>
      <c r="W21" s="274"/>
      <c r="X21" s="274"/>
      <c r="Y21" s="274"/>
      <c r="Z21" s="274"/>
      <c r="AA21" s="274"/>
      <c r="AB21" s="274"/>
      <c r="AC21" s="274"/>
      <c r="AD21" s="274"/>
      <c r="AE21" s="274"/>
      <c r="AF21" s="274"/>
      <c r="AG21" s="274"/>
      <c r="AH21" s="274"/>
      <c r="AI21" s="275"/>
      <c r="AJ21" s="273"/>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5"/>
      <c r="BG21" s="273"/>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5"/>
      <c r="CD21" s="273"/>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5"/>
      <c r="DA21" s="226"/>
      <c r="DB21" s="226"/>
      <c r="DC21" s="226"/>
      <c r="DD21" s="226"/>
    </row>
    <row r="22" spans="1:108" ht="30" customHeight="1" x14ac:dyDescent="0.2">
      <c r="A22" s="73" t="s">
        <v>62</v>
      </c>
      <c r="B22" s="71"/>
      <c r="C22" s="68" t="s">
        <v>183</v>
      </c>
      <c r="D22" s="85">
        <v>131</v>
      </c>
      <c r="E22" s="72">
        <v>3724757.09</v>
      </c>
      <c r="F22" s="166">
        <v>3724757.09</v>
      </c>
      <c r="G22" s="221">
        <v>3266073.09</v>
      </c>
      <c r="H22" s="221">
        <v>3266073.09</v>
      </c>
      <c r="I22" s="221">
        <f>H22</f>
        <v>3266073.09</v>
      </c>
      <c r="J22" s="221">
        <f>H22</f>
        <v>3266073.09</v>
      </c>
      <c r="K22" s="221">
        <f>H22</f>
        <v>3266073.09</v>
      </c>
      <c r="L22" s="226"/>
      <c r="M22" s="273"/>
      <c r="N22" s="274"/>
      <c r="O22" s="274"/>
      <c r="P22" s="274"/>
      <c r="Q22" s="274"/>
      <c r="R22" s="274"/>
      <c r="S22" s="274"/>
      <c r="T22" s="274"/>
      <c r="U22" s="274"/>
      <c r="V22" s="274"/>
      <c r="W22" s="274"/>
      <c r="X22" s="274"/>
      <c r="Y22" s="274"/>
      <c r="Z22" s="274"/>
      <c r="AA22" s="274"/>
      <c r="AB22" s="274"/>
      <c r="AC22" s="274"/>
      <c r="AD22" s="274"/>
      <c r="AE22" s="274"/>
      <c r="AF22" s="274"/>
      <c r="AG22" s="274"/>
      <c r="AH22" s="274"/>
      <c r="AI22" s="275"/>
      <c r="AJ22" s="273"/>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5"/>
      <c r="BG22" s="273"/>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5"/>
      <c r="CD22" s="273"/>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5"/>
      <c r="DA22" s="226"/>
      <c r="DB22" s="226"/>
      <c r="DC22" s="226"/>
      <c r="DD22" s="226"/>
    </row>
    <row r="23" spans="1:108" ht="30" customHeight="1" x14ac:dyDescent="0.2">
      <c r="A23" s="294" t="s">
        <v>112</v>
      </c>
      <c r="B23" s="298">
        <v>1100</v>
      </c>
      <c r="C23" s="298">
        <v>120</v>
      </c>
      <c r="D23" s="298"/>
      <c r="E23" s="302"/>
      <c r="F23" s="288"/>
      <c r="G23" s="288"/>
      <c r="H23" s="288"/>
      <c r="I23" s="288"/>
      <c r="J23" s="288"/>
      <c r="K23" s="288"/>
      <c r="L23" s="226"/>
      <c r="M23" s="273"/>
      <c r="N23" s="274"/>
      <c r="O23" s="274"/>
      <c r="P23" s="274"/>
      <c r="Q23" s="274"/>
      <c r="R23" s="274"/>
      <c r="S23" s="274"/>
      <c r="T23" s="274"/>
      <c r="U23" s="274"/>
      <c r="V23" s="274"/>
      <c r="W23" s="274"/>
      <c r="X23" s="274"/>
      <c r="Y23" s="274"/>
      <c r="Z23" s="274"/>
      <c r="AA23" s="274"/>
      <c r="AB23" s="274"/>
      <c r="AC23" s="274"/>
      <c r="AD23" s="274"/>
      <c r="AE23" s="274"/>
      <c r="AF23" s="274"/>
      <c r="AG23" s="274"/>
      <c r="AH23" s="274"/>
      <c r="AI23" s="275"/>
      <c r="AJ23" s="273"/>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5"/>
      <c r="BG23" s="273"/>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5"/>
      <c r="CD23" s="273"/>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5"/>
      <c r="DA23" s="226"/>
      <c r="DB23" s="226"/>
      <c r="DC23" s="226"/>
      <c r="DD23" s="226"/>
    </row>
    <row r="24" spans="1:108" ht="15.75" customHeight="1" x14ac:dyDescent="0.2">
      <c r="A24" s="294"/>
      <c r="B24" s="298"/>
      <c r="C24" s="298"/>
      <c r="D24" s="298"/>
      <c r="E24" s="302"/>
      <c r="F24" s="288"/>
      <c r="G24" s="288"/>
      <c r="H24" s="288"/>
      <c r="I24" s="288"/>
      <c r="J24" s="288"/>
      <c r="K24" s="288"/>
      <c r="L24" s="226"/>
      <c r="M24" s="273"/>
      <c r="N24" s="274"/>
      <c r="O24" s="274"/>
      <c r="P24" s="274"/>
      <c r="Q24" s="274"/>
      <c r="R24" s="274"/>
      <c r="S24" s="274"/>
      <c r="T24" s="274"/>
      <c r="U24" s="274"/>
      <c r="V24" s="274"/>
      <c r="W24" s="274"/>
      <c r="X24" s="274"/>
      <c r="Y24" s="274"/>
      <c r="Z24" s="274"/>
      <c r="AA24" s="274"/>
      <c r="AB24" s="274"/>
      <c r="AC24" s="274"/>
      <c r="AD24" s="274"/>
      <c r="AE24" s="274"/>
      <c r="AF24" s="274"/>
      <c r="AG24" s="274"/>
      <c r="AH24" s="274"/>
      <c r="AI24" s="275"/>
      <c r="AJ24" s="273"/>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5"/>
      <c r="BG24" s="273"/>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5"/>
      <c r="CD24" s="273"/>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5"/>
      <c r="DA24" s="226"/>
      <c r="DB24" s="226"/>
      <c r="DC24" s="226"/>
      <c r="DD24" s="226"/>
    </row>
    <row r="25" spans="1:108" ht="30" customHeight="1" x14ac:dyDescent="0.2">
      <c r="A25" s="152" t="s">
        <v>233</v>
      </c>
      <c r="B25" s="71"/>
      <c r="C25" s="73"/>
      <c r="D25" s="71"/>
      <c r="E25" s="70"/>
      <c r="F25" s="168"/>
      <c r="G25" s="223"/>
      <c r="H25" s="223"/>
      <c r="I25" s="223"/>
      <c r="J25" s="223"/>
      <c r="K25" s="223"/>
      <c r="L25" s="226"/>
      <c r="M25" s="273"/>
      <c r="N25" s="274"/>
      <c r="O25" s="274"/>
      <c r="P25" s="274"/>
      <c r="Q25" s="274"/>
      <c r="R25" s="274"/>
      <c r="S25" s="274"/>
      <c r="T25" s="274"/>
      <c r="U25" s="274"/>
      <c r="V25" s="274"/>
      <c r="W25" s="274"/>
      <c r="X25" s="274"/>
      <c r="Y25" s="274"/>
      <c r="Z25" s="274"/>
      <c r="AA25" s="274"/>
      <c r="AB25" s="274"/>
      <c r="AC25" s="274"/>
      <c r="AD25" s="274"/>
      <c r="AE25" s="274"/>
      <c r="AF25" s="274"/>
      <c r="AG25" s="274"/>
      <c r="AH25" s="274"/>
      <c r="AI25" s="275"/>
      <c r="AJ25" s="273"/>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5"/>
      <c r="BG25" s="273"/>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5"/>
      <c r="CD25" s="273"/>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5"/>
      <c r="DA25" s="226"/>
      <c r="DB25" s="226"/>
      <c r="DC25" s="226"/>
      <c r="DD25" s="226"/>
    </row>
    <row r="26" spans="1:108" ht="15.75" customHeight="1" x14ac:dyDescent="0.2">
      <c r="A26" s="28"/>
      <c r="B26" s="71"/>
      <c r="C26" s="73"/>
      <c r="D26" s="71"/>
      <c r="E26" s="70"/>
      <c r="F26" s="168"/>
      <c r="G26" s="223"/>
      <c r="H26" s="223"/>
      <c r="I26" s="223"/>
      <c r="J26" s="223"/>
      <c r="K26" s="223"/>
      <c r="L26" s="226"/>
      <c r="M26" s="273"/>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273"/>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5"/>
      <c r="BG26" s="273"/>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5"/>
      <c r="CD26" s="273"/>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5"/>
      <c r="DA26" s="226"/>
      <c r="DB26" s="226"/>
      <c r="DC26" s="226"/>
      <c r="DD26" s="226"/>
    </row>
    <row r="27" spans="1:108" ht="30" customHeight="1" x14ac:dyDescent="0.2">
      <c r="A27" s="28" t="s">
        <v>64</v>
      </c>
      <c r="B27" s="71">
        <v>1110</v>
      </c>
      <c r="C27" s="73"/>
      <c r="D27" s="71"/>
      <c r="E27" s="70"/>
      <c r="F27" s="168"/>
      <c r="G27" s="223"/>
      <c r="H27" s="223"/>
      <c r="I27" s="223"/>
      <c r="J27" s="223"/>
      <c r="K27" s="223"/>
      <c r="L27" s="226"/>
      <c r="M27" s="273"/>
      <c r="N27" s="274"/>
      <c r="O27" s="274"/>
      <c r="P27" s="274"/>
      <c r="Q27" s="274"/>
      <c r="R27" s="274"/>
      <c r="S27" s="274"/>
      <c r="T27" s="274"/>
      <c r="U27" s="274"/>
      <c r="V27" s="274"/>
      <c r="W27" s="274"/>
      <c r="X27" s="274"/>
      <c r="Y27" s="274"/>
      <c r="Z27" s="274"/>
      <c r="AA27" s="274"/>
      <c r="AB27" s="274"/>
      <c r="AC27" s="274"/>
      <c r="AD27" s="274"/>
      <c r="AE27" s="274"/>
      <c r="AF27" s="274"/>
      <c r="AG27" s="274"/>
      <c r="AH27" s="274"/>
      <c r="AI27" s="275"/>
      <c r="AJ27" s="273"/>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5"/>
      <c r="BG27" s="273"/>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5"/>
      <c r="CD27" s="273"/>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5"/>
      <c r="DA27" s="226"/>
      <c r="DB27" s="226"/>
      <c r="DC27" s="226"/>
      <c r="DD27" s="226"/>
    </row>
    <row r="28" spans="1:108" ht="51" hidden="1" customHeight="1" x14ac:dyDescent="0.2">
      <c r="A28" s="73" t="s">
        <v>93</v>
      </c>
      <c r="B28" s="71">
        <v>1200</v>
      </c>
      <c r="C28" s="71">
        <v>130</v>
      </c>
      <c r="D28" s="71"/>
      <c r="E28" s="70"/>
      <c r="F28" s="168"/>
      <c r="G28" s="223"/>
      <c r="H28" s="223"/>
      <c r="I28" s="223"/>
      <c r="J28" s="223"/>
      <c r="K28" s="223"/>
      <c r="L28" s="226"/>
      <c r="M28" s="273"/>
      <c r="N28" s="274"/>
      <c r="O28" s="274"/>
      <c r="P28" s="274"/>
      <c r="Q28" s="274"/>
      <c r="R28" s="274"/>
      <c r="S28" s="274"/>
      <c r="T28" s="274"/>
      <c r="U28" s="274"/>
      <c r="V28" s="274"/>
      <c r="W28" s="274"/>
      <c r="X28" s="274"/>
      <c r="Y28" s="274"/>
      <c r="Z28" s="274"/>
      <c r="AA28" s="274"/>
      <c r="AB28" s="274"/>
      <c r="AC28" s="274"/>
      <c r="AD28" s="274"/>
      <c r="AE28" s="274"/>
      <c r="AF28" s="274"/>
      <c r="AG28" s="274"/>
      <c r="AH28" s="274"/>
      <c r="AI28" s="275"/>
      <c r="AJ28" s="273"/>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5"/>
      <c r="BG28" s="273"/>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5"/>
      <c r="CD28" s="273"/>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5"/>
      <c r="DA28" s="226"/>
      <c r="DB28" s="226"/>
      <c r="DC28" s="226"/>
      <c r="DD28" s="226"/>
    </row>
    <row r="29" spans="1:108" ht="30" hidden="1" customHeight="1" x14ac:dyDescent="0.2">
      <c r="A29" s="77" t="s">
        <v>65</v>
      </c>
      <c r="B29" s="76"/>
      <c r="C29" s="76"/>
      <c r="D29" s="76"/>
      <c r="E29" s="78"/>
      <c r="F29" s="168"/>
      <c r="G29" s="223"/>
      <c r="H29" s="223"/>
      <c r="I29" s="223"/>
      <c r="J29" s="223"/>
      <c r="K29" s="223"/>
      <c r="L29" s="226"/>
      <c r="M29" s="273"/>
      <c r="N29" s="274"/>
      <c r="O29" s="274"/>
      <c r="P29" s="274"/>
      <c r="Q29" s="274"/>
      <c r="R29" s="274"/>
      <c r="S29" s="274"/>
      <c r="T29" s="274"/>
      <c r="U29" s="274"/>
      <c r="V29" s="274"/>
      <c r="W29" s="274"/>
      <c r="X29" s="274"/>
      <c r="Y29" s="274"/>
      <c r="Z29" s="274"/>
      <c r="AA29" s="274"/>
      <c r="AB29" s="274"/>
      <c r="AC29" s="274"/>
      <c r="AD29" s="274"/>
      <c r="AE29" s="274"/>
      <c r="AF29" s="274"/>
      <c r="AG29" s="274"/>
      <c r="AH29" s="274"/>
      <c r="AI29" s="275"/>
      <c r="AJ29" s="273"/>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5"/>
      <c r="BG29" s="273"/>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5"/>
      <c r="CD29" s="273"/>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5"/>
      <c r="DA29" s="226"/>
      <c r="DB29" s="226"/>
      <c r="DC29" s="226"/>
      <c r="DD29" s="226"/>
    </row>
    <row r="30" spans="1:108" ht="20.25" hidden="1" customHeight="1" x14ac:dyDescent="0.2">
      <c r="A30" s="29"/>
      <c r="B30" s="71"/>
      <c r="C30" s="71"/>
      <c r="D30" s="71"/>
      <c r="E30" s="70"/>
      <c r="F30" s="168"/>
      <c r="G30" s="223"/>
      <c r="H30" s="223"/>
      <c r="I30" s="223"/>
      <c r="J30" s="223"/>
      <c r="K30" s="223"/>
      <c r="L30" s="226"/>
      <c r="M30" s="273"/>
      <c r="N30" s="274"/>
      <c r="O30" s="274"/>
      <c r="P30" s="274"/>
      <c r="Q30" s="274"/>
      <c r="R30" s="274"/>
      <c r="S30" s="274"/>
      <c r="T30" s="274"/>
      <c r="U30" s="274"/>
      <c r="V30" s="274"/>
      <c r="W30" s="274"/>
      <c r="X30" s="274"/>
      <c r="Y30" s="274"/>
      <c r="Z30" s="274"/>
      <c r="AA30" s="274"/>
      <c r="AB30" s="274"/>
      <c r="AC30" s="274"/>
      <c r="AD30" s="274"/>
      <c r="AE30" s="274"/>
      <c r="AF30" s="274"/>
      <c r="AG30" s="274"/>
      <c r="AH30" s="274"/>
      <c r="AI30" s="275"/>
      <c r="AJ30" s="273"/>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5"/>
      <c r="BG30" s="273"/>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5"/>
      <c r="CD30" s="273"/>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5"/>
      <c r="DA30" s="226"/>
      <c r="DB30" s="226"/>
      <c r="DC30" s="226"/>
      <c r="DD30" s="226"/>
    </row>
    <row r="31" spans="1:108" ht="21" hidden="1" customHeight="1" x14ac:dyDescent="0.2">
      <c r="A31" s="294" t="s">
        <v>113</v>
      </c>
      <c r="B31" s="298">
        <v>1210</v>
      </c>
      <c r="C31" s="298">
        <v>130</v>
      </c>
      <c r="D31" s="298"/>
      <c r="E31" s="307"/>
      <c r="F31" s="279"/>
      <c r="G31" s="279"/>
      <c r="H31" s="279"/>
      <c r="I31" s="279"/>
      <c r="J31" s="279"/>
      <c r="K31" s="279"/>
      <c r="L31" s="226"/>
      <c r="M31" s="273"/>
      <c r="N31" s="274"/>
      <c r="O31" s="274"/>
      <c r="P31" s="274"/>
      <c r="Q31" s="274"/>
      <c r="R31" s="274"/>
      <c r="S31" s="274"/>
      <c r="T31" s="274"/>
      <c r="U31" s="274"/>
      <c r="V31" s="274"/>
      <c r="W31" s="274"/>
      <c r="X31" s="274"/>
      <c r="Y31" s="274"/>
      <c r="Z31" s="274"/>
      <c r="AA31" s="274"/>
      <c r="AB31" s="274"/>
      <c r="AC31" s="274"/>
      <c r="AD31" s="274"/>
      <c r="AE31" s="274"/>
      <c r="AF31" s="274"/>
      <c r="AG31" s="274"/>
      <c r="AH31" s="274"/>
      <c r="AI31" s="275"/>
      <c r="AJ31" s="273"/>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5"/>
      <c r="BG31" s="273"/>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5"/>
      <c r="CD31" s="273"/>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5"/>
      <c r="DA31" s="226"/>
      <c r="DB31" s="226"/>
      <c r="DC31" s="226"/>
      <c r="DD31" s="226"/>
    </row>
    <row r="32" spans="1:108" ht="24.75" hidden="1" customHeight="1" x14ac:dyDescent="0.2">
      <c r="A32" s="294"/>
      <c r="B32" s="298"/>
      <c r="C32" s="298"/>
      <c r="D32" s="298"/>
      <c r="E32" s="307"/>
      <c r="F32" s="279"/>
      <c r="G32" s="279"/>
      <c r="H32" s="279"/>
      <c r="I32" s="279"/>
      <c r="J32" s="279"/>
      <c r="K32" s="279"/>
      <c r="L32" s="226"/>
      <c r="M32" s="273"/>
      <c r="N32" s="274"/>
      <c r="O32" s="274"/>
      <c r="P32" s="274"/>
      <c r="Q32" s="274"/>
      <c r="R32" s="274"/>
      <c r="S32" s="274"/>
      <c r="T32" s="274"/>
      <c r="U32" s="274"/>
      <c r="V32" s="274"/>
      <c r="W32" s="274"/>
      <c r="X32" s="274"/>
      <c r="Y32" s="274"/>
      <c r="Z32" s="274"/>
      <c r="AA32" s="274"/>
      <c r="AB32" s="274"/>
      <c r="AC32" s="274"/>
      <c r="AD32" s="274"/>
      <c r="AE32" s="274"/>
      <c r="AF32" s="274"/>
      <c r="AG32" s="274"/>
      <c r="AH32" s="274"/>
      <c r="AI32" s="275"/>
      <c r="AJ32" s="273"/>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5"/>
      <c r="BG32" s="273"/>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5"/>
      <c r="CD32" s="273"/>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5"/>
      <c r="DA32" s="226"/>
      <c r="DB32" s="226"/>
      <c r="DC32" s="226"/>
      <c r="DD32" s="226"/>
    </row>
    <row r="33" spans="1:108" ht="20.25" hidden="1" customHeight="1" x14ac:dyDescent="0.2">
      <c r="A33" s="294"/>
      <c r="B33" s="298"/>
      <c r="C33" s="298"/>
      <c r="D33" s="298"/>
      <c r="E33" s="307"/>
      <c r="F33" s="279"/>
      <c r="G33" s="279"/>
      <c r="H33" s="279"/>
      <c r="I33" s="279"/>
      <c r="J33" s="279"/>
      <c r="K33" s="279"/>
      <c r="L33" s="226"/>
      <c r="M33" s="273"/>
      <c r="N33" s="274"/>
      <c r="O33" s="274"/>
      <c r="P33" s="274"/>
      <c r="Q33" s="274"/>
      <c r="R33" s="274"/>
      <c r="S33" s="274"/>
      <c r="T33" s="274"/>
      <c r="U33" s="274"/>
      <c r="V33" s="274"/>
      <c r="W33" s="274"/>
      <c r="X33" s="274"/>
      <c r="Y33" s="274"/>
      <c r="Z33" s="274"/>
      <c r="AA33" s="274"/>
      <c r="AB33" s="274"/>
      <c r="AC33" s="274"/>
      <c r="AD33" s="274"/>
      <c r="AE33" s="274"/>
      <c r="AF33" s="274"/>
      <c r="AG33" s="274"/>
      <c r="AH33" s="274"/>
      <c r="AI33" s="275"/>
      <c r="AJ33" s="273"/>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5"/>
      <c r="BG33" s="273"/>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5"/>
      <c r="CD33" s="273"/>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5"/>
      <c r="DA33" s="226"/>
      <c r="DB33" s="226"/>
      <c r="DC33" s="226"/>
      <c r="DD33" s="226"/>
    </row>
    <row r="34" spans="1:108" ht="19.5" hidden="1" customHeight="1" x14ac:dyDescent="0.2">
      <c r="A34" s="294"/>
      <c r="B34" s="298"/>
      <c r="C34" s="298"/>
      <c r="D34" s="298"/>
      <c r="E34" s="307"/>
      <c r="F34" s="279"/>
      <c r="G34" s="279"/>
      <c r="H34" s="279"/>
      <c r="I34" s="279"/>
      <c r="J34" s="279"/>
      <c r="K34" s="279"/>
      <c r="L34" s="226"/>
      <c r="M34" s="273"/>
      <c r="N34" s="274"/>
      <c r="O34" s="274"/>
      <c r="P34" s="274"/>
      <c r="Q34" s="274"/>
      <c r="R34" s="274"/>
      <c r="S34" s="274"/>
      <c r="T34" s="274"/>
      <c r="U34" s="274"/>
      <c r="V34" s="274"/>
      <c r="W34" s="274"/>
      <c r="X34" s="274"/>
      <c r="Y34" s="274"/>
      <c r="Z34" s="274"/>
      <c r="AA34" s="274"/>
      <c r="AB34" s="274"/>
      <c r="AC34" s="274"/>
      <c r="AD34" s="274"/>
      <c r="AE34" s="274"/>
      <c r="AF34" s="274"/>
      <c r="AG34" s="274"/>
      <c r="AH34" s="274"/>
      <c r="AI34" s="275"/>
      <c r="AJ34" s="273"/>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5"/>
      <c r="BG34" s="273"/>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5"/>
      <c r="CD34" s="273"/>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5"/>
      <c r="DA34" s="226"/>
      <c r="DB34" s="226"/>
      <c r="DC34" s="226"/>
      <c r="DD34" s="226"/>
    </row>
    <row r="35" spans="1:108" ht="26.25" hidden="1" customHeight="1" x14ac:dyDescent="0.2">
      <c r="A35" s="294"/>
      <c r="B35" s="298"/>
      <c r="C35" s="298"/>
      <c r="D35" s="298"/>
      <c r="E35" s="307"/>
      <c r="F35" s="279"/>
      <c r="G35" s="279"/>
      <c r="H35" s="279"/>
      <c r="I35" s="279"/>
      <c r="J35" s="279"/>
      <c r="K35" s="279"/>
      <c r="L35" s="226"/>
      <c r="M35" s="273"/>
      <c r="N35" s="274"/>
      <c r="O35" s="274"/>
      <c r="P35" s="274"/>
      <c r="Q35" s="274"/>
      <c r="R35" s="274"/>
      <c r="S35" s="274"/>
      <c r="T35" s="274"/>
      <c r="U35" s="274"/>
      <c r="V35" s="274"/>
      <c r="W35" s="274"/>
      <c r="X35" s="274"/>
      <c r="Y35" s="274"/>
      <c r="Z35" s="274"/>
      <c r="AA35" s="274"/>
      <c r="AB35" s="274"/>
      <c r="AC35" s="274"/>
      <c r="AD35" s="274"/>
      <c r="AE35" s="274"/>
      <c r="AF35" s="274"/>
      <c r="AG35" s="274"/>
      <c r="AH35" s="274"/>
      <c r="AI35" s="275"/>
      <c r="AJ35" s="273"/>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5"/>
      <c r="BG35" s="273"/>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5"/>
      <c r="CD35" s="273"/>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5"/>
      <c r="DA35" s="226"/>
      <c r="DB35" s="226"/>
      <c r="DC35" s="226"/>
      <c r="DD35" s="226"/>
    </row>
    <row r="36" spans="1:108" ht="102" hidden="1" customHeight="1" x14ac:dyDescent="0.2">
      <c r="A36" s="73" t="s">
        <v>94</v>
      </c>
      <c r="B36" s="71">
        <v>1220</v>
      </c>
      <c r="C36" s="71">
        <v>130</v>
      </c>
      <c r="D36" s="71"/>
      <c r="E36" s="70"/>
      <c r="F36" s="168"/>
      <c r="G36" s="223"/>
      <c r="H36" s="223"/>
      <c r="I36" s="223"/>
      <c r="J36" s="223"/>
      <c r="K36" s="223"/>
      <c r="L36" s="226"/>
      <c r="M36" s="273"/>
      <c r="N36" s="274"/>
      <c r="O36" s="274"/>
      <c r="P36" s="274"/>
      <c r="Q36" s="274"/>
      <c r="R36" s="274"/>
      <c r="S36" s="274"/>
      <c r="T36" s="274"/>
      <c r="U36" s="274"/>
      <c r="V36" s="274"/>
      <c r="W36" s="274"/>
      <c r="X36" s="274"/>
      <c r="Y36" s="274"/>
      <c r="Z36" s="274"/>
      <c r="AA36" s="274"/>
      <c r="AB36" s="274"/>
      <c r="AC36" s="274"/>
      <c r="AD36" s="274"/>
      <c r="AE36" s="274"/>
      <c r="AF36" s="274"/>
      <c r="AG36" s="274"/>
      <c r="AH36" s="274"/>
      <c r="AI36" s="275"/>
      <c r="AJ36" s="273"/>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5"/>
      <c r="BG36" s="273"/>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5"/>
      <c r="CD36" s="273"/>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5"/>
      <c r="DA36" s="226"/>
      <c r="DB36" s="226"/>
      <c r="DC36" s="226"/>
      <c r="DD36" s="226"/>
    </row>
    <row r="37" spans="1:108" ht="23.25" hidden="1" customHeight="1" x14ac:dyDescent="0.2">
      <c r="A37" s="73"/>
      <c r="B37" s="73"/>
      <c r="C37" s="73"/>
      <c r="D37" s="71"/>
      <c r="E37" s="70"/>
      <c r="F37" s="168"/>
      <c r="G37" s="223"/>
      <c r="H37" s="223"/>
      <c r="I37" s="223"/>
      <c r="J37" s="223"/>
      <c r="K37" s="223"/>
      <c r="L37" s="226"/>
      <c r="M37" s="273"/>
      <c r="N37" s="274"/>
      <c r="O37" s="274"/>
      <c r="P37" s="274"/>
      <c r="Q37" s="274"/>
      <c r="R37" s="274"/>
      <c r="S37" s="274"/>
      <c r="T37" s="274"/>
      <c r="U37" s="274"/>
      <c r="V37" s="274"/>
      <c r="W37" s="274"/>
      <c r="X37" s="274"/>
      <c r="Y37" s="274"/>
      <c r="Z37" s="274"/>
      <c r="AA37" s="274"/>
      <c r="AB37" s="274"/>
      <c r="AC37" s="274"/>
      <c r="AD37" s="274"/>
      <c r="AE37" s="274"/>
      <c r="AF37" s="274"/>
      <c r="AG37" s="274"/>
      <c r="AH37" s="274"/>
      <c r="AI37" s="275"/>
      <c r="AJ37" s="273"/>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5"/>
      <c r="BG37" s="273"/>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5"/>
      <c r="CD37" s="273"/>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5"/>
      <c r="DA37" s="226"/>
      <c r="DB37" s="226"/>
      <c r="DC37" s="226"/>
      <c r="DD37" s="226"/>
    </row>
    <row r="38" spans="1:108" ht="48" hidden="1" customHeight="1" x14ac:dyDescent="0.2">
      <c r="A38" s="73" t="s">
        <v>66</v>
      </c>
      <c r="B38" s="71">
        <v>1300</v>
      </c>
      <c r="C38" s="71">
        <v>140</v>
      </c>
      <c r="D38" s="71"/>
      <c r="E38" s="70"/>
      <c r="F38" s="168"/>
      <c r="G38" s="223"/>
      <c r="H38" s="223"/>
      <c r="I38" s="223"/>
      <c r="J38" s="223"/>
      <c r="K38" s="223"/>
      <c r="L38" s="226"/>
      <c r="M38" s="273"/>
      <c r="N38" s="274"/>
      <c r="O38" s="274"/>
      <c r="P38" s="274"/>
      <c r="Q38" s="274"/>
      <c r="R38" s="274"/>
      <c r="S38" s="274"/>
      <c r="T38" s="274"/>
      <c r="U38" s="274"/>
      <c r="V38" s="274"/>
      <c r="W38" s="274"/>
      <c r="X38" s="274"/>
      <c r="Y38" s="274"/>
      <c r="Z38" s="274"/>
      <c r="AA38" s="274"/>
      <c r="AB38" s="274"/>
      <c r="AC38" s="274"/>
      <c r="AD38" s="274"/>
      <c r="AE38" s="274"/>
      <c r="AF38" s="274"/>
      <c r="AG38" s="274"/>
      <c r="AH38" s="274"/>
      <c r="AI38" s="275"/>
      <c r="AJ38" s="273"/>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5"/>
      <c r="BG38" s="273"/>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5"/>
      <c r="CD38" s="273"/>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5"/>
      <c r="DA38" s="226"/>
      <c r="DB38" s="226"/>
      <c r="DC38" s="226"/>
      <c r="DD38" s="226"/>
    </row>
    <row r="39" spans="1:108" ht="30" hidden="1" customHeight="1" x14ac:dyDescent="0.2">
      <c r="A39" s="77" t="s">
        <v>65</v>
      </c>
      <c r="B39" s="76"/>
      <c r="C39" s="76"/>
      <c r="D39" s="76"/>
      <c r="E39" s="78"/>
      <c r="F39" s="168"/>
      <c r="G39" s="223"/>
      <c r="H39" s="223"/>
      <c r="I39" s="223"/>
      <c r="J39" s="223"/>
      <c r="K39" s="223"/>
      <c r="L39" s="226"/>
      <c r="M39" s="273"/>
      <c r="N39" s="274"/>
      <c r="O39" s="274"/>
      <c r="P39" s="274"/>
      <c r="Q39" s="274"/>
      <c r="R39" s="274"/>
      <c r="S39" s="274"/>
      <c r="T39" s="274"/>
      <c r="U39" s="274"/>
      <c r="V39" s="274"/>
      <c r="W39" s="274"/>
      <c r="X39" s="274"/>
      <c r="Y39" s="274"/>
      <c r="Z39" s="274"/>
      <c r="AA39" s="274"/>
      <c r="AB39" s="274"/>
      <c r="AC39" s="274"/>
      <c r="AD39" s="274"/>
      <c r="AE39" s="274"/>
      <c r="AF39" s="274"/>
      <c r="AG39" s="274"/>
      <c r="AH39" s="274"/>
      <c r="AI39" s="275"/>
      <c r="AJ39" s="273"/>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5"/>
      <c r="BG39" s="273"/>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5"/>
      <c r="CD39" s="273"/>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5"/>
      <c r="DA39" s="226"/>
      <c r="DB39" s="226"/>
      <c r="DC39" s="226"/>
      <c r="DD39" s="226"/>
    </row>
    <row r="40" spans="1:108" ht="18" hidden="1" customHeight="1" x14ac:dyDescent="0.2">
      <c r="A40" s="77"/>
      <c r="B40" s="76"/>
      <c r="C40" s="76"/>
      <c r="D40" s="76"/>
      <c r="E40" s="78"/>
      <c r="F40" s="168"/>
      <c r="G40" s="223"/>
      <c r="H40" s="223"/>
      <c r="I40" s="223"/>
      <c r="J40" s="223"/>
      <c r="K40" s="223"/>
      <c r="L40" s="226"/>
      <c r="M40" s="273"/>
      <c r="N40" s="274"/>
      <c r="O40" s="274"/>
      <c r="P40" s="274"/>
      <c r="Q40" s="274"/>
      <c r="R40" s="274"/>
      <c r="S40" s="274"/>
      <c r="T40" s="274"/>
      <c r="U40" s="274"/>
      <c r="V40" s="274"/>
      <c r="W40" s="274"/>
      <c r="X40" s="274"/>
      <c r="Y40" s="274"/>
      <c r="Z40" s="274"/>
      <c r="AA40" s="274"/>
      <c r="AB40" s="274"/>
      <c r="AC40" s="274"/>
      <c r="AD40" s="274"/>
      <c r="AE40" s="274"/>
      <c r="AF40" s="274"/>
      <c r="AG40" s="274"/>
      <c r="AH40" s="274"/>
      <c r="AI40" s="275"/>
      <c r="AJ40" s="273"/>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5"/>
      <c r="BG40" s="273"/>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5"/>
      <c r="CD40" s="273"/>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5"/>
      <c r="DA40" s="226"/>
      <c r="DB40" s="226"/>
      <c r="DC40" s="226"/>
      <c r="DD40" s="226"/>
    </row>
    <row r="41" spans="1:108" ht="21.75" hidden="1" customHeight="1" x14ac:dyDescent="0.2">
      <c r="A41" s="77" t="s">
        <v>2</v>
      </c>
      <c r="B41" s="76">
        <v>1310</v>
      </c>
      <c r="C41" s="76">
        <v>140</v>
      </c>
      <c r="D41" s="76"/>
      <c r="E41" s="78"/>
      <c r="F41" s="168"/>
      <c r="G41" s="223"/>
      <c r="H41" s="223"/>
      <c r="I41" s="223"/>
      <c r="J41" s="223"/>
      <c r="K41" s="223"/>
      <c r="L41" s="226"/>
      <c r="M41" s="273"/>
      <c r="N41" s="274"/>
      <c r="O41" s="274"/>
      <c r="P41" s="274"/>
      <c r="Q41" s="274"/>
      <c r="R41" s="274"/>
      <c r="S41" s="274"/>
      <c r="T41" s="274"/>
      <c r="U41" s="274"/>
      <c r="V41" s="274"/>
      <c r="W41" s="274"/>
      <c r="X41" s="274"/>
      <c r="Y41" s="274"/>
      <c r="Z41" s="274"/>
      <c r="AA41" s="274"/>
      <c r="AB41" s="274"/>
      <c r="AC41" s="274"/>
      <c r="AD41" s="274"/>
      <c r="AE41" s="274"/>
      <c r="AF41" s="274"/>
      <c r="AG41" s="274"/>
      <c r="AH41" s="274"/>
      <c r="AI41" s="275"/>
      <c r="AJ41" s="273"/>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5"/>
      <c r="BG41" s="273"/>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5"/>
      <c r="CD41" s="273"/>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5"/>
      <c r="DA41" s="226"/>
      <c r="DB41" s="226"/>
      <c r="DC41" s="226"/>
      <c r="DD41" s="226"/>
    </row>
    <row r="42" spans="1:108" ht="30" hidden="1" customHeight="1" x14ac:dyDescent="0.2">
      <c r="A42" s="77" t="s">
        <v>67</v>
      </c>
      <c r="B42" s="76">
        <v>1400</v>
      </c>
      <c r="C42" s="76">
        <v>150</v>
      </c>
      <c r="D42" s="76"/>
      <c r="E42" s="78"/>
      <c r="F42" s="168"/>
      <c r="G42" s="223"/>
      <c r="H42" s="223"/>
      <c r="I42" s="223"/>
      <c r="J42" s="223"/>
      <c r="K42" s="223"/>
      <c r="L42" s="226"/>
      <c r="M42" s="273"/>
      <c r="N42" s="274"/>
      <c r="O42" s="274"/>
      <c r="P42" s="274"/>
      <c r="Q42" s="274"/>
      <c r="R42" s="274"/>
      <c r="S42" s="274"/>
      <c r="T42" s="274"/>
      <c r="U42" s="274"/>
      <c r="V42" s="274"/>
      <c r="W42" s="274"/>
      <c r="X42" s="274"/>
      <c r="Y42" s="274"/>
      <c r="Z42" s="274"/>
      <c r="AA42" s="274"/>
      <c r="AB42" s="274"/>
      <c r="AC42" s="274"/>
      <c r="AD42" s="274"/>
      <c r="AE42" s="274"/>
      <c r="AF42" s="274"/>
      <c r="AG42" s="274"/>
      <c r="AH42" s="274"/>
      <c r="AI42" s="275"/>
      <c r="AJ42" s="273"/>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5"/>
      <c r="BG42" s="273"/>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5"/>
      <c r="CD42" s="273"/>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5"/>
      <c r="DA42" s="226"/>
      <c r="DB42" s="226"/>
      <c r="DC42" s="226"/>
      <c r="DD42" s="226"/>
    </row>
    <row r="43" spans="1:108" ht="21.75" hidden="1" customHeight="1" x14ac:dyDescent="0.2">
      <c r="A43" s="77" t="s">
        <v>65</v>
      </c>
      <c r="B43" s="76"/>
      <c r="C43" s="76"/>
      <c r="D43" s="76"/>
      <c r="E43" s="78"/>
      <c r="F43" s="168"/>
      <c r="G43" s="223"/>
      <c r="H43" s="223"/>
      <c r="I43" s="223"/>
      <c r="J43" s="223"/>
      <c r="K43" s="223"/>
      <c r="L43" s="226"/>
      <c r="M43" s="273"/>
      <c r="N43" s="274"/>
      <c r="O43" s="274"/>
      <c r="P43" s="274"/>
      <c r="Q43" s="274"/>
      <c r="R43" s="274"/>
      <c r="S43" s="274"/>
      <c r="T43" s="274"/>
      <c r="U43" s="274"/>
      <c r="V43" s="274"/>
      <c r="W43" s="274"/>
      <c r="X43" s="274"/>
      <c r="Y43" s="274"/>
      <c r="Z43" s="274"/>
      <c r="AA43" s="274"/>
      <c r="AB43" s="274"/>
      <c r="AC43" s="274"/>
      <c r="AD43" s="274"/>
      <c r="AE43" s="274"/>
      <c r="AF43" s="274"/>
      <c r="AG43" s="274"/>
      <c r="AH43" s="274"/>
      <c r="AI43" s="275"/>
      <c r="AJ43" s="273"/>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5"/>
      <c r="BG43" s="273"/>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5"/>
      <c r="CD43" s="273"/>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5"/>
      <c r="DA43" s="226"/>
      <c r="DB43" s="226"/>
      <c r="DC43" s="226"/>
      <c r="DD43" s="226"/>
    </row>
    <row r="44" spans="1:108" ht="15" hidden="1" customHeight="1" x14ac:dyDescent="0.2">
      <c r="A44" s="30"/>
      <c r="B44" s="76"/>
      <c r="C44" s="76"/>
      <c r="D44" s="76"/>
      <c r="E44" s="78"/>
      <c r="F44" s="168"/>
      <c r="G44" s="223"/>
      <c r="H44" s="223"/>
      <c r="I44" s="223"/>
      <c r="J44" s="223"/>
      <c r="K44" s="223"/>
      <c r="L44" s="226"/>
      <c r="M44" s="273"/>
      <c r="N44" s="274"/>
      <c r="O44" s="274"/>
      <c r="P44" s="274"/>
      <c r="Q44" s="274"/>
      <c r="R44" s="274"/>
      <c r="S44" s="274"/>
      <c r="T44" s="274"/>
      <c r="U44" s="274"/>
      <c r="V44" s="274"/>
      <c r="W44" s="274"/>
      <c r="X44" s="274"/>
      <c r="Y44" s="274"/>
      <c r="Z44" s="274"/>
      <c r="AA44" s="274"/>
      <c r="AB44" s="274"/>
      <c r="AC44" s="274"/>
      <c r="AD44" s="274"/>
      <c r="AE44" s="274"/>
      <c r="AF44" s="274"/>
      <c r="AG44" s="274"/>
      <c r="AH44" s="274"/>
      <c r="AI44" s="275"/>
      <c r="AJ44" s="273"/>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5"/>
      <c r="BG44" s="273"/>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5"/>
      <c r="CD44" s="273"/>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5"/>
      <c r="DA44" s="226"/>
      <c r="DB44" s="226"/>
      <c r="DC44" s="226"/>
      <c r="DD44" s="226"/>
    </row>
    <row r="45" spans="1:108" ht="22.5" hidden="1" customHeight="1" x14ac:dyDescent="0.2">
      <c r="A45" s="30" t="s">
        <v>2</v>
      </c>
      <c r="B45" s="76"/>
      <c r="C45" s="76"/>
      <c r="D45" s="76"/>
      <c r="E45" s="78"/>
      <c r="F45" s="168"/>
      <c r="G45" s="223"/>
      <c r="H45" s="223"/>
      <c r="I45" s="223"/>
      <c r="J45" s="223"/>
      <c r="K45" s="223"/>
      <c r="L45" s="226"/>
      <c r="M45" s="273"/>
      <c r="N45" s="274"/>
      <c r="O45" s="274"/>
      <c r="P45" s="274"/>
      <c r="Q45" s="274"/>
      <c r="R45" s="274"/>
      <c r="S45" s="274"/>
      <c r="T45" s="274"/>
      <c r="U45" s="274"/>
      <c r="V45" s="274"/>
      <c r="W45" s="274"/>
      <c r="X45" s="274"/>
      <c r="Y45" s="274"/>
      <c r="Z45" s="274"/>
      <c r="AA45" s="274"/>
      <c r="AB45" s="274"/>
      <c r="AC45" s="274"/>
      <c r="AD45" s="274"/>
      <c r="AE45" s="274"/>
      <c r="AF45" s="274"/>
      <c r="AG45" s="274"/>
      <c r="AH45" s="274"/>
      <c r="AI45" s="275"/>
      <c r="AJ45" s="273"/>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5"/>
      <c r="BG45" s="273"/>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5"/>
      <c r="CD45" s="273"/>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5"/>
      <c r="DA45" s="226"/>
      <c r="DB45" s="226"/>
      <c r="DC45" s="226"/>
      <c r="DD45" s="226"/>
    </row>
    <row r="46" spans="1:108" ht="30" hidden="1" customHeight="1" x14ac:dyDescent="0.2">
      <c r="A46" s="77" t="s">
        <v>68</v>
      </c>
      <c r="B46" s="76">
        <v>1500</v>
      </c>
      <c r="C46" s="76">
        <v>180</v>
      </c>
      <c r="D46" s="76"/>
      <c r="E46" s="78"/>
      <c r="F46" s="168"/>
      <c r="G46" s="223"/>
      <c r="H46" s="223"/>
      <c r="I46" s="223"/>
      <c r="J46" s="223"/>
      <c r="K46" s="223"/>
      <c r="L46" s="226"/>
      <c r="M46" s="273"/>
      <c r="N46" s="274"/>
      <c r="O46" s="274"/>
      <c r="P46" s="274"/>
      <c r="Q46" s="274"/>
      <c r="R46" s="274"/>
      <c r="S46" s="274"/>
      <c r="T46" s="274"/>
      <c r="U46" s="274"/>
      <c r="V46" s="274"/>
      <c r="W46" s="274"/>
      <c r="X46" s="274"/>
      <c r="Y46" s="274"/>
      <c r="Z46" s="274"/>
      <c r="AA46" s="274"/>
      <c r="AB46" s="274"/>
      <c r="AC46" s="274"/>
      <c r="AD46" s="274"/>
      <c r="AE46" s="274"/>
      <c r="AF46" s="274"/>
      <c r="AG46" s="274"/>
      <c r="AH46" s="274"/>
      <c r="AI46" s="275"/>
      <c r="AJ46" s="273"/>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5"/>
      <c r="BG46" s="273"/>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5"/>
      <c r="CD46" s="273"/>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5"/>
      <c r="DA46" s="226"/>
      <c r="DB46" s="226"/>
      <c r="DC46" s="226"/>
      <c r="DD46" s="226"/>
    </row>
    <row r="47" spans="1:108" ht="30" hidden="1" customHeight="1" x14ac:dyDescent="0.2">
      <c r="A47" s="77" t="s">
        <v>65</v>
      </c>
      <c r="B47" s="76"/>
      <c r="C47" s="76"/>
      <c r="D47" s="76"/>
      <c r="E47" s="78"/>
      <c r="F47" s="168"/>
      <c r="G47" s="223"/>
      <c r="H47" s="223"/>
      <c r="I47" s="223"/>
      <c r="J47" s="223"/>
      <c r="K47" s="223"/>
      <c r="L47" s="226"/>
      <c r="M47" s="273"/>
      <c r="N47" s="274"/>
      <c r="O47" s="274"/>
      <c r="P47" s="274"/>
      <c r="Q47" s="274"/>
      <c r="R47" s="274"/>
      <c r="S47" s="274"/>
      <c r="T47" s="274"/>
      <c r="U47" s="274"/>
      <c r="V47" s="274"/>
      <c r="W47" s="274"/>
      <c r="X47" s="274"/>
      <c r="Y47" s="274"/>
      <c r="Z47" s="274"/>
      <c r="AA47" s="274"/>
      <c r="AB47" s="274"/>
      <c r="AC47" s="274"/>
      <c r="AD47" s="274"/>
      <c r="AE47" s="274"/>
      <c r="AF47" s="274"/>
      <c r="AG47" s="274"/>
      <c r="AH47" s="274"/>
      <c r="AI47" s="275"/>
      <c r="AJ47" s="273"/>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5"/>
      <c r="BG47" s="273"/>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5"/>
      <c r="CD47" s="273"/>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5"/>
      <c r="DA47" s="226"/>
      <c r="DB47" s="226"/>
      <c r="DC47" s="226"/>
      <c r="DD47" s="226"/>
    </row>
    <row r="48" spans="1:108" ht="18" hidden="1" customHeight="1" x14ac:dyDescent="0.2">
      <c r="A48" s="77"/>
      <c r="B48" s="76"/>
      <c r="C48" s="76"/>
      <c r="D48" s="76"/>
      <c r="E48" s="78"/>
      <c r="F48" s="168"/>
      <c r="G48" s="223"/>
      <c r="H48" s="223"/>
      <c r="I48" s="223"/>
      <c r="J48" s="223"/>
      <c r="K48" s="223"/>
      <c r="L48" s="226"/>
      <c r="M48" s="273"/>
      <c r="N48" s="274"/>
      <c r="O48" s="274"/>
      <c r="P48" s="274"/>
      <c r="Q48" s="274"/>
      <c r="R48" s="274"/>
      <c r="S48" s="274"/>
      <c r="T48" s="274"/>
      <c r="U48" s="274"/>
      <c r="V48" s="274"/>
      <c r="W48" s="274"/>
      <c r="X48" s="274"/>
      <c r="Y48" s="274"/>
      <c r="Z48" s="274"/>
      <c r="AA48" s="274"/>
      <c r="AB48" s="274"/>
      <c r="AC48" s="274"/>
      <c r="AD48" s="274"/>
      <c r="AE48" s="274"/>
      <c r="AF48" s="274"/>
      <c r="AG48" s="274"/>
      <c r="AH48" s="274"/>
      <c r="AI48" s="275"/>
      <c r="AJ48" s="273"/>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5"/>
      <c r="BG48" s="273"/>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5"/>
      <c r="CD48" s="273"/>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5"/>
      <c r="DA48" s="226"/>
      <c r="DB48" s="226"/>
      <c r="DC48" s="226"/>
      <c r="DD48" s="226"/>
    </row>
    <row r="49" spans="1:108" s="57" customFormat="1" ht="20.25" customHeight="1" x14ac:dyDescent="0.2">
      <c r="A49" s="291" t="s">
        <v>95</v>
      </c>
      <c r="B49" s="303">
        <v>1510</v>
      </c>
      <c r="C49" s="303">
        <v>150</v>
      </c>
      <c r="D49" s="295"/>
      <c r="E49" s="304">
        <f t="shared" ref="E49:K49" si="8">SUM(E52:E58)</f>
        <v>4812812.5999999996</v>
      </c>
      <c r="F49" s="281">
        <f t="shared" si="8"/>
        <v>3494181.52</v>
      </c>
      <c r="G49" s="281">
        <f t="shared" si="8"/>
        <v>8661593.879999999</v>
      </c>
      <c r="H49" s="281">
        <f t="shared" si="8"/>
        <v>7970959.75</v>
      </c>
      <c r="I49" s="281">
        <f t="shared" si="8"/>
        <v>8271122.4000000004</v>
      </c>
      <c r="J49" s="281">
        <f t="shared" si="8"/>
        <v>8271122.4000000004</v>
      </c>
      <c r="K49" s="281">
        <f t="shared" si="8"/>
        <v>8271122.4000000004</v>
      </c>
      <c r="L49" s="226"/>
      <c r="M49" s="273"/>
      <c r="N49" s="274"/>
      <c r="O49" s="274"/>
      <c r="P49" s="274"/>
      <c r="Q49" s="274"/>
      <c r="R49" s="274"/>
      <c r="S49" s="274"/>
      <c r="T49" s="274"/>
      <c r="U49" s="274"/>
      <c r="V49" s="274"/>
      <c r="W49" s="274"/>
      <c r="X49" s="274"/>
      <c r="Y49" s="274"/>
      <c r="Z49" s="274"/>
      <c r="AA49" s="274"/>
      <c r="AB49" s="274"/>
      <c r="AC49" s="274"/>
      <c r="AD49" s="274"/>
      <c r="AE49" s="274"/>
      <c r="AF49" s="274"/>
      <c r="AG49" s="274"/>
      <c r="AH49" s="274"/>
      <c r="AI49" s="275"/>
      <c r="AJ49" s="273"/>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5"/>
      <c r="BG49" s="273"/>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5"/>
      <c r="CD49" s="273"/>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5"/>
      <c r="DA49" s="226"/>
      <c r="DB49" s="226"/>
      <c r="DC49" s="226"/>
      <c r="DD49" s="226"/>
    </row>
    <row r="50" spans="1:108" s="57" customFormat="1" ht="15" customHeight="1" x14ac:dyDescent="0.2">
      <c r="A50" s="291"/>
      <c r="B50" s="303"/>
      <c r="C50" s="303"/>
      <c r="D50" s="295"/>
      <c r="E50" s="304"/>
      <c r="F50" s="281"/>
      <c r="G50" s="281"/>
      <c r="H50" s="281"/>
      <c r="I50" s="281"/>
      <c r="J50" s="281"/>
      <c r="K50" s="281"/>
      <c r="L50" s="226"/>
      <c r="M50" s="273"/>
      <c r="N50" s="274"/>
      <c r="O50" s="274"/>
      <c r="P50" s="274"/>
      <c r="Q50" s="274"/>
      <c r="R50" s="274"/>
      <c r="S50" s="274"/>
      <c r="T50" s="274"/>
      <c r="U50" s="274"/>
      <c r="V50" s="274"/>
      <c r="W50" s="274"/>
      <c r="X50" s="274"/>
      <c r="Y50" s="274"/>
      <c r="Z50" s="274"/>
      <c r="AA50" s="274"/>
      <c r="AB50" s="274"/>
      <c r="AC50" s="274"/>
      <c r="AD50" s="274"/>
      <c r="AE50" s="274"/>
      <c r="AF50" s="274"/>
      <c r="AG50" s="274"/>
      <c r="AH50" s="274"/>
      <c r="AI50" s="275"/>
      <c r="AJ50" s="273"/>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5"/>
      <c r="BG50" s="273"/>
      <c r="BH50" s="274"/>
      <c r="BI50" s="274"/>
      <c r="BJ50" s="274"/>
      <c r="BK50" s="274"/>
      <c r="BL50" s="274"/>
      <c r="BM50" s="274"/>
      <c r="BN50" s="274"/>
      <c r="BO50" s="274"/>
      <c r="BP50" s="274"/>
      <c r="BQ50" s="274"/>
      <c r="BR50" s="274"/>
      <c r="BS50" s="274"/>
      <c r="BT50" s="274"/>
      <c r="BU50" s="274"/>
      <c r="BV50" s="274"/>
      <c r="BW50" s="274"/>
      <c r="BX50" s="274"/>
      <c r="BY50" s="274"/>
      <c r="BZ50" s="274"/>
      <c r="CA50" s="274"/>
      <c r="CB50" s="274"/>
      <c r="CC50" s="275"/>
      <c r="CD50" s="273"/>
      <c r="CE50" s="274"/>
      <c r="CF50" s="274"/>
      <c r="CG50" s="274"/>
      <c r="CH50" s="274"/>
      <c r="CI50" s="274"/>
      <c r="CJ50" s="274"/>
      <c r="CK50" s="274"/>
      <c r="CL50" s="274"/>
      <c r="CM50" s="274"/>
      <c r="CN50" s="274"/>
      <c r="CO50" s="274"/>
      <c r="CP50" s="274"/>
      <c r="CQ50" s="274"/>
      <c r="CR50" s="274"/>
      <c r="CS50" s="274"/>
      <c r="CT50" s="274"/>
      <c r="CU50" s="274"/>
      <c r="CV50" s="274"/>
      <c r="CW50" s="274"/>
      <c r="CX50" s="274"/>
      <c r="CY50" s="274"/>
      <c r="CZ50" s="275"/>
      <c r="DA50" s="226"/>
      <c r="DB50" s="226"/>
      <c r="DC50" s="226"/>
      <c r="DD50" s="226"/>
    </row>
    <row r="51" spans="1:108" ht="30" customHeight="1" x14ac:dyDescent="0.2">
      <c r="A51" s="152" t="s">
        <v>233</v>
      </c>
      <c r="B51" s="76"/>
      <c r="C51" s="76"/>
      <c r="D51" s="76"/>
      <c r="E51" s="78"/>
      <c r="F51" s="168"/>
      <c r="G51" s="223"/>
      <c r="H51" s="223"/>
      <c r="I51" s="223"/>
      <c r="J51" s="223"/>
      <c r="K51" s="223"/>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row>
    <row r="52" spans="1:108" s="58" customFormat="1" ht="30" customHeight="1" x14ac:dyDescent="0.2">
      <c r="A52" s="305" t="s">
        <v>176</v>
      </c>
      <c r="B52" s="71"/>
      <c r="C52" s="68" t="s">
        <v>182</v>
      </c>
      <c r="D52" s="71">
        <v>152</v>
      </c>
      <c r="E52" s="72">
        <v>50814</v>
      </c>
      <c r="F52" s="166">
        <v>0</v>
      </c>
      <c r="G52" s="221">
        <v>530000</v>
      </c>
      <c r="H52" s="221">
        <v>0</v>
      </c>
      <c r="I52" s="221">
        <v>0</v>
      </c>
      <c r="J52" s="221">
        <v>0</v>
      </c>
      <c r="K52" s="221">
        <v>0</v>
      </c>
    </row>
    <row r="53" spans="1:108" s="58" customFormat="1" ht="30" customHeight="1" x14ac:dyDescent="0.2">
      <c r="A53" s="306"/>
      <c r="B53" s="71"/>
      <c r="C53" s="222" t="s">
        <v>286</v>
      </c>
      <c r="D53" s="71">
        <v>152</v>
      </c>
      <c r="E53" s="75">
        <v>299813</v>
      </c>
      <c r="F53" s="166">
        <v>0</v>
      </c>
      <c r="G53" s="221">
        <v>800000</v>
      </c>
      <c r="H53" s="221">
        <v>600000</v>
      </c>
      <c r="I53" s="221">
        <v>900000</v>
      </c>
      <c r="J53" s="221">
        <f>I53</f>
        <v>900000</v>
      </c>
      <c r="K53" s="221">
        <f>I53</f>
        <v>900000</v>
      </c>
    </row>
    <row r="54" spans="1:108" s="218" customFormat="1" ht="30" customHeight="1" x14ac:dyDescent="0.2">
      <c r="A54" s="306"/>
      <c r="B54" s="219"/>
      <c r="C54" s="222" t="s">
        <v>287</v>
      </c>
      <c r="D54" s="219">
        <v>152</v>
      </c>
      <c r="E54" s="220">
        <v>299813</v>
      </c>
      <c r="F54" s="221">
        <v>0</v>
      </c>
      <c r="G54" s="221">
        <v>3767734.09</v>
      </c>
      <c r="H54" s="221">
        <v>3767884.8</v>
      </c>
      <c r="I54" s="221">
        <v>3768041.54</v>
      </c>
      <c r="J54" s="221">
        <f>I54</f>
        <v>3768041.54</v>
      </c>
      <c r="K54" s="221">
        <f>I54</f>
        <v>3768041.54</v>
      </c>
    </row>
    <row r="55" spans="1:108" s="218" customFormat="1" ht="30" customHeight="1" x14ac:dyDescent="0.2">
      <c r="A55" s="306"/>
      <c r="B55" s="219"/>
      <c r="C55" s="222" t="s">
        <v>288</v>
      </c>
      <c r="D55" s="219">
        <v>152</v>
      </c>
      <c r="E55" s="220">
        <v>299813</v>
      </c>
      <c r="F55" s="221">
        <v>0</v>
      </c>
      <c r="G55" s="221">
        <v>147847.54</v>
      </c>
      <c r="H55" s="221">
        <v>147853.28</v>
      </c>
      <c r="I55" s="221">
        <v>147859.19</v>
      </c>
      <c r="J55" s="221">
        <f>I55</f>
        <v>147859.19</v>
      </c>
      <c r="K55" s="221">
        <f>I55</f>
        <v>147859.19</v>
      </c>
    </row>
    <row r="56" spans="1:108" s="58" customFormat="1" ht="30" customHeight="1" x14ac:dyDescent="0.2">
      <c r="A56" s="283" t="s">
        <v>61</v>
      </c>
      <c r="B56" s="71"/>
      <c r="C56" s="198" t="s">
        <v>263</v>
      </c>
      <c r="D56" s="71">
        <v>152</v>
      </c>
      <c r="E56" s="72">
        <v>2597762.6</v>
      </c>
      <c r="F56" s="166">
        <v>2191475.52</v>
      </c>
      <c r="G56" s="221">
        <v>2359202.25</v>
      </c>
      <c r="H56" s="221">
        <v>2398411.67</v>
      </c>
      <c r="I56" s="221">
        <v>2398411.67</v>
      </c>
      <c r="J56" s="221">
        <f t="shared" ref="J56:K58" si="9">I56</f>
        <v>2398411.67</v>
      </c>
      <c r="K56" s="221">
        <f t="shared" si="9"/>
        <v>2398411.67</v>
      </c>
    </row>
    <row r="57" spans="1:108" s="58" customFormat="1" ht="30" customHeight="1" x14ac:dyDescent="0.2">
      <c r="A57" s="283"/>
      <c r="B57" s="71"/>
      <c r="C57" s="68" t="s">
        <v>185</v>
      </c>
      <c r="D57" s="71">
        <v>152</v>
      </c>
      <c r="E57" s="72">
        <v>1252283</v>
      </c>
      <c r="F57" s="166">
        <v>12898</v>
      </c>
      <c r="G57" s="221">
        <v>10463</v>
      </c>
      <c r="H57" s="221">
        <v>10463</v>
      </c>
      <c r="I57" s="221">
        <v>10463</v>
      </c>
      <c r="J57" s="221">
        <f t="shared" si="9"/>
        <v>10463</v>
      </c>
      <c r="K57" s="221">
        <f t="shared" si="9"/>
        <v>10463</v>
      </c>
      <c r="M57" s="199"/>
      <c r="N57" s="199"/>
      <c r="O57" s="319" t="s">
        <v>266</v>
      </c>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1"/>
      <c r="CE57" s="199"/>
      <c r="CF57" s="199"/>
      <c r="CG57" s="199"/>
      <c r="CH57" s="199"/>
      <c r="CI57" s="199"/>
      <c r="CJ57" s="199"/>
      <c r="CK57" s="199"/>
      <c r="CL57" s="199"/>
      <c r="CM57" s="199"/>
      <c r="CN57" s="199"/>
      <c r="CO57" s="199"/>
      <c r="CP57" s="199"/>
    </row>
    <row r="58" spans="1:108" s="58" customFormat="1" ht="30" customHeight="1" x14ac:dyDescent="0.2">
      <c r="A58" s="283"/>
      <c r="B58" s="71"/>
      <c r="C58" s="68" t="s">
        <v>186</v>
      </c>
      <c r="D58" s="71">
        <v>152</v>
      </c>
      <c r="E58" s="72">
        <v>12514</v>
      </c>
      <c r="F58" s="166">
        <v>1289808</v>
      </c>
      <c r="G58" s="221">
        <v>1046347</v>
      </c>
      <c r="H58" s="221">
        <v>1046347</v>
      </c>
      <c r="I58" s="221">
        <v>1046347</v>
      </c>
      <c r="J58" s="221">
        <f t="shared" si="9"/>
        <v>1046347</v>
      </c>
      <c r="K58" s="221">
        <f t="shared" si="9"/>
        <v>1046347</v>
      </c>
      <c r="M58" s="199"/>
      <c r="N58" s="199"/>
      <c r="O58" s="317">
        <f>G113+G114+G115+G116+G117+G118+G119+G120+G121+G122+G145+G147+G196+G229+G230+G231+G232+G275+G288+G289</f>
        <v>12088616.5</v>
      </c>
      <c r="P58" s="318"/>
      <c r="Q58" s="318"/>
      <c r="R58" s="318"/>
      <c r="S58" s="318"/>
      <c r="T58" s="318"/>
      <c r="U58" s="318"/>
      <c r="V58" s="318"/>
      <c r="W58" s="318"/>
      <c r="X58" s="318"/>
      <c r="Y58" s="318"/>
      <c r="Z58" s="318"/>
      <c r="AA58" s="318"/>
      <c r="AB58" s="318"/>
      <c r="AC58" s="318"/>
      <c r="AD58" s="318"/>
      <c r="AE58" s="318"/>
      <c r="AF58" s="273">
        <f>H113+H114+H115+H116+H117+H118+H119+H120+H121+H122+H145+H147+H230+H231+H232+H275+H288+H289</f>
        <v>10340370.76</v>
      </c>
      <c r="AG58" s="274"/>
      <c r="AH58" s="274"/>
      <c r="AI58" s="274"/>
      <c r="AJ58" s="274"/>
      <c r="AK58" s="274"/>
      <c r="AL58" s="274"/>
      <c r="AM58" s="274"/>
      <c r="AN58" s="274"/>
      <c r="AO58" s="274"/>
      <c r="AP58" s="274"/>
      <c r="AQ58" s="274"/>
      <c r="AR58" s="274"/>
      <c r="AS58" s="274"/>
      <c r="AT58" s="274"/>
      <c r="AU58" s="274"/>
      <c r="AV58" s="275"/>
      <c r="AW58" s="273">
        <f>I113+I114++I115+I116+I117+I118+I119+I120+I121+I122+I145+I147+I230+I231+I232+I275+I288+I289</f>
        <v>10298627.720000001</v>
      </c>
      <c r="AX58" s="274"/>
      <c r="AY58" s="274"/>
      <c r="AZ58" s="274"/>
      <c r="BA58" s="274"/>
      <c r="BB58" s="274"/>
      <c r="BC58" s="274"/>
      <c r="BD58" s="274"/>
      <c r="BE58" s="274"/>
      <c r="BF58" s="274"/>
      <c r="BG58" s="274"/>
      <c r="BH58" s="274"/>
      <c r="BI58" s="274"/>
      <c r="BJ58" s="274"/>
      <c r="BK58" s="274"/>
      <c r="BL58" s="274"/>
      <c r="BM58" s="275"/>
      <c r="BN58" s="273">
        <f>J113+J114+J115+J116+J117+J118+J119+J120+J121+J122+J145+J147+J230+J231+J232+J275+J288+J289</f>
        <v>9290249.8199999984</v>
      </c>
      <c r="BO58" s="274"/>
      <c r="BP58" s="274"/>
      <c r="BQ58" s="274"/>
      <c r="BR58" s="274"/>
      <c r="BS58" s="274"/>
      <c r="BT58" s="274"/>
      <c r="BU58" s="274"/>
      <c r="BV58" s="274"/>
      <c r="BW58" s="274"/>
      <c r="BX58" s="274"/>
      <c r="BY58" s="274"/>
      <c r="BZ58" s="274"/>
      <c r="CA58" s="274"/>
      <c r="CB58" s="274"/>
      <c r="CC58" s="274"/>
      <c r="CD58" s="275"/>
      <c r="CE58" s="199"/>
      <c r="CF58" s="199"/>
      <c r="CG58" s="199"/>
      <c r="CH58" s="199"/>
      <c r="CI58" s="199"/>
      <c r="CJ58" s="199"/>
      <c r="CK58" s="199"/>
      <c r="CL58" s="199"/>
      <c r="CM58" s="199"/>
      <c r="CN58" s="199"/>
      <c r="CO58" s="199"/>
      <c r="CP58" s="199"/>
    </row>
    <row r="59" spans="1:108" ht="19.5" hidden="1" customHeight="1" x14ac:dyDescent="0.2">
      <c r="A59" s="292" t="s">
        <v>96</v>
      </c>
      <c r="B59" s="295">
        <v>1520</v>
      </c>
      <c r="C59" s="295">
        <v>150</v>
      </c>
      <c r="D59" s="295"/>
      <c r="E59" s="301">
        <v>351099.25</v>
      </c>
      <c r="F59" s="288">
        <v>0</v>
      </c>
      <c r="G59" s="288">
        <v>0</v>
      </c>
      <c r="H59" s="288">
        <v>0</v>
      </c>
      <c r="I59" s="288">
        <v>0</v>
      </c>
      <c r="J59" s="288">
        <v>0</v>
      </c>
      <c r="K59" s="288">
        <v>0</v>
      </c>
      <c r="M59" s="199"/>
      <c r="N59" s="199"/>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199"/>
      <c r="CF59" s="199"/>
      <c r="CG59" s="199"/>
      <c r="CH59" s="199"/>
      <c r="CI59" s="199"/>
      <c r="CJ59" s="199"/>
      <c r="CK59" s="199"/>
      <c r="CL59" s="199"/>
      <c r="CM59" s="199"/>
      <c r="CN59" s="199"/>
      <c r="CO59" s="199"/>
      <c r="CP59" s="199"/>
    </row>
    <row r="60" spans="1:108" ht="19.5" hidden="1" customHeight="1" x14ac:dyDescent="0.2">
      <c r="A60" s="292"/>
      <c r="B60" s="295"/>
      <c r="C60" s="295"/>
      <c r="D60" s="295"/>
      <c r="E60" s="301"/>
      <c r="F60" s="288"/>
      <c r="G60" s="288"/>
      <c r="H60" s="288"/>
      <c r="I60" s="288"/>
      <c r="J60" s="288"/>
      <c r="K60" s="288"/>
      <c r="M60" s="199"/>
      <c r="N60" s="199"/>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199"/>
      <c r="CF60" s="199"/>
      <c r="CG60" s="199"/>
      <c r="CH60" s="199"/>
      <c r="CI60" s="199"/>
      <c r="CJ60" s="199"/>
      <c r="CK60" s="199"/>
      <c r="CL60" s="199"/>
      <c r="CM60" s="199"/>
      <c r="CN60" s="199"/>
      <c r="CO60" s="199"/>
      <c r="CP60" s="199"/>
    </row>
    <row r="61" spans="1:108" ht="17.25" hidden="1" customHeight="1" x14ac:dyDescent="0.2">
      <c r="A61" s="283" t="s">
        <v>97</v>
      </c>
      <c r="B61" s="277">
        <v>1900</v>
      </c>
      <c r="C61" s="277"/>
      <c r="D61" s="277"/>
      <c r="E61" s="297"/>
      <c r="F61" s="279"/>
      <c r="G61" s="279"/>
      <c r="H61" s="279"/>
      <c r="I61" s="279"/>
      <c r="J61" s="279"/>
      <c r="K61" s="279"/>
      <c r="M61" s="199"/>
      <c r="N61" s="199"/>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199"/>
      <c r="CF61" s="199"/>
      <c r="CG61" s="199"/>
      <c r="CH61" s="199"/>
      <c r="CI61" s="199"/>
      <c r="CJ61" s="199"/>
      <c r="CK61" s="199"/>
      <c r="CL61" s="199"/>
      <c r="CM61" s="199"/>
      <c r="CN61" s="199"/>
      <c r="CO61" s="199"/>
      <c r="CP61" s="199"/>
    </row>
    <row r="62" spans="1:108" ht="15" hidden="1" customHeight="1" x14ac:dyDescent="0.2">
      <c r="A62" s="283"/>
      <c r="B62" s="277"/>
      <c r="C62" s="277"/>
      <c r="D62" s="277"/>
      <c r="E62" s="297"/>
      <c r="F62" s="279"/>
      <c r="G62" s="279"/>
      <c r="H62" s="279"/>
      <c r="I62" s="279"/>
      <c r="J62" s="279"/>
      <c r="K62" s="279"/>
      <c r="M62" s="199"/>
      <c r="N62" s="199"/>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199"/>
      <c r="CF62" s="199"/>
      <c r="CG62" s="199"/>
      <c r="CH62" s="199"/>
      <c r="CI62" s="199"/>
      <c r="CJ62" s="199"/>
      <c r="CK62" s="199"/>
      <c r="CL62" s="199"/>
      <c r="CM62" s="199"/>
      <c r="CN62" s="199"/>
      <c r="CO62" s="199"/>
      <c r="CP62" s="199"/>
    </row>
    <row r="63" spans="1:108" ht="30" hidden="1" customHeight="1" x14ac:dyDescent="0.2">
      <c r="A63" s="77" t="s">
        <v>2</v>
      </c>
      <c r="B63" s="76"/>
      <c r="C63" s="76"/>
      <c r="D63" s="76"/>
      <c r="E63" s="78"/>
      <c r="F63" s="168"/>
      <c r="G63" s="223"/>
      <c r="H63" s="223"/>
      <c r="I63" s="223"/>
      <c r="J63" s="223"/>
      <c r="K63" s="223"/>
      <c r="M63" s="199"/>
      <c r="N63" s="199"/>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199"/>
      <c r="CF63" s="199"/>
      <c r="CG63" s="199"/>
      <c r="CH63" s="199"/>
      <c r="CI63" s="199"/>
      <c r="CJ63" s="199"/>
      <c r="CK63" s="199"/>
      <c r="CL63" s="199"/>
      <c r="CM63" s="199"/>
      <c r="CN63" s="199"/>
      <c r="CO63" s="199"/>
      <c r="CP63" s="199"/>
    </row>
    <row r="64" spans="1:108" ht="17.25" hidden="1" customHeight="1" x14ac:dyDescent="0.2">
      <c r="A64" s="77"/>
      <c r="B64" s="76"/>
      <c r="C64" s="76"/>
      <c r="D64" s="76"/>
      <c r="E64" s="78"/>
      <c r="F64" s="168"/>
      <c r="G64" s="223"/>
      <c r="H64" s="223"/>
      <c r="I64" s="223"/>
      <c r="J64" s="223"/>
      <c r="K64" s="223"/>
      <c r="M64" s="199"/>
      <c r="N64" s="199"/>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8"/>
      <c r="BQ64" s="318"/>
      <c r="BR64" s="318"/>
      <c r="BS64" s="318"/>
      <c r="BT64" s="318"/>
      <c r="BU64" s="318"/>
      <c r="BV64" s="318"/>
      <c r="BW64" s="318"/>
      <c r="BX64" s="318"/>
      <c r="BY64" s="318"/>
      <c r="BZ64" s="318"/>
      <c r="CA64" s="318"/>
      <c r="CB64" s="318"/>
      <c r="CC64" s="318"/>
      <c r="CD64" s="318"/>
      <c r="CE64" s="199"/>
      <c r="CF64" s="199"/>
      <c r="CG64" s="199"/>
      <c r="CH64" s="199"/>
      <c r="CI64" s="199"/>
      <c r="CJ64" s="199"/>
      <c r="CK64" s="199"/>
      <c r="CL64" s="199"/>
      <c r="CM64" s="199"/>
      <c r="CN64" s="199"/>
      <c r="CO64" s="199"/>
      <c r="CP64" s="199"/>
    </row>
    <row r="65" spans="1:95" ht="23.25" hidden="1" customHeight="1" x14ac:dyDescent="0.2">
      <c r="A65" s="77" t="s">
        <v>65</v>
      </c>
      <c r="B65" s="76"/>
      <c r="C65" s="76"/>
      <c r="D65" s="76"/>
      <c r="E65" s="78"/>
      <c r="F65" s="168"/>
      <c r="G65" s="223"/>
      <c r="H65" s="223"/>
      <c r="I65" s="223"/>
      <c r="J65" s="223"/>
      <c r="K65" s="223"/>
      <c r="M65" s="199"/>
      <c r="N65" s="199"/>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C65" s="318"/>
      <c r="CD65" s="318"/>
      <c r="CE65" s="199"/>
      <c r="CF65" s="199"/>
      <c r="CG65" s="199"/>
      <c r="CH65" s="199"/>
      <c r="CI65" s="199"/>
      <c r="CJ65" s="199"/>
      <c r="CK65" s="199"/>
      <c r="CL65" s="199"/>
      <c r="CM65" s="199"/>
      <c r="CN65" s="199"/>
      <c r="CO65" s="199"/>
      <c r="CP65" s="199"/>
    </row>
    <row r="66" spans="1:95" ht="17.25" hidden="1" customHeight="1" x14ac:dyDescent="0.2">
      <c r="A66" s="77"/>
      <c r="B66" s="76"/>
      <c r="C66" s="76"/>
      <c r="D66" s="76"/>
      <c r="E66" s="78"/>
      <c r="F66" s="168"/>
      <c r="G66" s="223"/>
      <c r="H66" s="223"/>
      <c r="I66" s="223"/>
      <c r="J66" s="223"/>
      <c r="K66" s="223"/>
      <c r="M66" s="199"/>
      <c r="N66" s="199"/>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199"/>
      <c r="CF66" s="199"/>
      <c r="CG66" s="199"/>
      <c r="CH66" s="199"/>
      <c r="CI66" s="199"/>
      <c r="CJ66" s="199"/>
      <c r="CK66" s="199"/>
      <c r="CL66" s="199"/>
      <c r="CM66" s="199"/>
      <c r="CN66" s="199"/>
      <c r="CO66" s="199"/>
      <c r="CP66" s="199"/>
    </row>
    <row r="67" spans="1:95" ht="30" customHeight="1" x14ac:dyDescent="0.25">
      <c r="A67" s="34" t="s">
        <v>240</v>
      </c>
      <c r="B67" s="76">
        <v>1980</v>
      </c>
      <c r="C67" s="76" t="s">
        <v>60</v>
      </c>
      <c r="D67" s="76"/>
      <c r="E67" s="78"/>
      <c r="F67" s="168"/>
      <c r="G67" s="223"/>
      <c r="H67" s="223"/>
      <c r="I67" s="223"/>
      <c r="J67" s="223"/>
      <c r="K67" s="223"/>
      <c r="M67" s="199"/>
      <c r="N67" s="199"/>
      <c r="O67" s="317">
        <f>'Стр.9-11'!H5</f>
        <v>12088616.5</v>
      </c>
      <c r="P67" s="318"/>
      <c r="Q67" s="318"/>
      <c r="R67" s="318"/>
      <c r="S67" s="318"/>
      <c r="T67" s="318"/>
      <c r="U67" s="318"/>
      <c r="V67" s="318"/>
      <c r="W67" s="318"/>
      <c r="X67" s="318"/>
      <c r="Y67" s="318"/>
      <c r="Z67" s="318"/>
      <c r="AA67" s="318"/>
      <c r="AB67" s="318"/>
      <c r="AC67" s="318"/>
      <c r="AD67" s="318"/>
      <c r="AE67" s="318"/>
      <c r="AF67" s="317">
        <f>'Стр.9-11'!I5</f>
        <v>10340370.76</v>
      </c>
      <c r="AG67" s="318"/>
      <c r="AH67" s="318"/>
      <c r="AI67" s="318"/>
      <c r="AJ67" s="318"/>
      <c r="AK67" s="318"/>
      <c r="AL67" s="318"/>
      <c r="AM67" s="318"/>
      <c r="AN67" s="318"/>
      <c r="AO67" s="318"/>
      <c r="AP67" s="318"/>
      <c r="AQ67" s="318"/>
      <c r="AR67" s="318"/>
      <c r="AS67" s="318"/>
      <c r="AT67" s="318"/>
      <c r="AU67" s="318"/>
      <c r="AV67" s="318"/>
      <c r="AW67" s="317">
        <f>'Стр.9-11'!J5</f>
        <v>10298627.719999999</v>
      </c>
      <c r="AX67" s="318"/>
      <c r="AY67" s="318"/>
      <c r="AZ67" s="318"/>
      <c r="BA67" s="318"/>
      <c r="BB67" s="318"/>
      <c r="BC67" s="318"/>
      <c r="BD67" s="318"/>
      <c r="BE67" s="318"/>
      <c r="BF67" s="318"/>
      <c r="BG67" s="318"/>
      <c r="BH67" s="318"/>
      <c r="BI67" s="318"/>
      <c r="BJ67" s="318"/>
      <c r="BK67" s="318"/>
      <c r="BL67" s="318"/>
      <c r="BM67" s="318"/>
      <c r="BN67" s="317">
        <f>'Стр.9-11'!K5</f>
        <v>9290249.8200000003</v>
      </c>
      <c r="BO67" s="318"/>
      <c r="BP67" s="318"/>
      <c r="BQ67" s="318"/>
      <c r="BR67" s="318"/>
      <c r="BS67" s="318"/>
      <c r="BT67" s="318"/>
      <c r="BU67" s="318"/>
      <c r="BV67" s="318"/>
      <c r="BW67" s="318"/>
      <c r="BX67" s="318"/>
      <c r="BY67" s="318"/>
      <c r="BZ67" s="318"/>
      <c r="CA67" s="318"/>
      <c r="CB67" s="318"/>
      <c r="CC67" s="318"/>
      <c r="CD67" s="318"/>
      <c r="CE67" s="199"/>
      <c r="CF67" s="199"/>
      <c r="CG67" s="199"/>
      <c r="CH67" s="199"/>
      <c r="CI67" s="199"/>
      <c r="CJ67" s="199"/>
      <c r="CK67" s="199"/>
      <c r="CL67" s="199"/>
      <c r="CM67" s="199"/>
      <c r="CN67" s="199"/>
      <c r="CO67" s="199"/>
      <c r="CP67" s="199"/>
    </row>
    <row r="68" spans="1:95" s="87" customFormat="1" ht="30" customHeight="1" x14ac:dyDescent="0.2">
      <c r="A68" s="292" t="s">
        <v>98</v>
      </c>
      <c r="B68" s="295">
        <v>1981</v>
      </c>
      <c r="C68" s="295">
        <v>510</v>
      </c>
      <c r="D68" s="295"/>
      <c r="E68" s="296"/>
      <c r="F68" s="279"/>
      <c r="G68" s="296"/>
      <c r="H68" s="296"/>
      <c r="I68" s="296"/>
      <c r="J68" s="301" t="s">
        <v>60</v>
      </c>
      <c r="K68" s="301" t="s">
        <v>60</v>
      </c>
      <c r="M68" s="200"/>
      <c r="N68" s="200"/>
      <c r="O68" s="317">
        <f>O58-O67</f>
        <v>0</v>
      </c>
      <c r="P68" s="318"/>
      <c r="Q68" s="318"/>
      <c r="R68" s="318"/>
      <c r="S68" s="318"/>
      <c r="T68" s="318"/>
      <c r="U68" s="318"/>
      <c r="V68" s="318"/>
      <c r="W68" s="318"/>
      <c r="X68" s="318"/>
      <c r="Y68" s="318"/>
      <c r="Z68" s="318"/>
      <c r="AA68" s="318"/>
      <c r="AB68" s="318"/>
      <c r="AC68" s="318"/>
      <c r="AD68" s="318"/>
      <c r="AE68" s="318"/>
      <c r="AF68" s="317">
        <f t="shared" ref="AF68" si="10">AF58-AF67</f>
        <v>0</v>
      </c>
      <c r="AG68" s="318"/>
      <c r="AH68" s="318"/>
      <c r="AI68" s="318"/>
      <c r="AJ68" s="318"/>
      <c r="AK68" s="318"/>
      <c r="AL68" s="318"/>
      <c r="AM68" s="318"/>
      <c r="AN68" s="318"/>
      <c r="AO68" s="318"/>
      <c r="AP68" s="318"/>
      <c r="AQ68" s="318"/>
      <c r="AR68" s="318"/>
      <c r="AS68" s="318"/>
      <c r="AT68" s="318"/>
      <c r="AU68" s="318"/>
      <c r="AV68" s="318"/>
      <c r="AW68" s="317">
        <f t="shared" ref="AW68" si="11">AW58-AW67</f>
        <v>0</v>
      </c>
      <c r="AX68" s="318"/>
      <c r="AY68" s="318"/>
      <c r="AZ68" s="318"/>
      <c r="BA68" s="318"/>
      <c r="BB68" s="318"/>
      <c r="BC68" s="318"/>
      <c r="BD68" s="318"/>
      <c r="BE68" s="318"/>
      <c r="BF68" s="318"/>
      <c r="BG68" s="318"/>
      <c r="BH68" s="318"/>
      <c r="BI68" s="318"/>
      <c r="BJ68" s="318"/>
      <c r="BK68" s="318"/>
      <c r="BL68" s="318"/>
      <c r="BM68" s="318"/>
      <c r="BN68" s="317">
        <f t="shared" ref="BN68" si="12">BN58-BN67</f>
        <v>0</v>
      </c>
      <c r="BO68" s="318"/>
      <c r="BP68" s="318"/>
      <c r="BQ68" s="318"/>
      <c r="BR68" s="318"/>
      <c r="BS68" s="318"/>
      <c r="BT68" s="318"/>
      <c r="BU68" s="318"/>
      <c r="BV68" s="318"/>
      <c r="BW68" s="318"/>
      <c r="BX68" s="318"/>
      <c r="BY68" s="318"/>
      <c r="BZ68" s="318"/>
      <c r="CA68" s="318"/>
      <c r="CB68" s="318"/>
      <c r="CC68" s="318"/>
      <c r="CD68" s="318"/>
      <c r="CE68" s="200"/>
      <c r="CF68" s="200"/>
      <c r="CG68" s="200"/>
      <c r="CH68" s="200"/>
      <c r="CI68" s="200"/>
      <c r="CJ68" s="200"/>
      <c r="CK68" s="200"/>
      <c r="CL68" s="200"/>
      <c r="CM68" s="200"/>
      <c r="CN68" s="200"/>
      <c r="CO68" s="200"/>
      <c r="CP68" s="200"/>
    </row>
    <row r="69" spans="1:95" s="87" customFormat="1" ht="50.25" customHeight="1" x14ac:dyDescent="0.2">
      <c r="A69" s="292"/>
      <c r="B69" s="295"/>
      <c r="C69" s="295"/>
      <c r="D69" s="295"/>
      <c r="E69" s="296"/>
      <c r="F69" s="279"/>
      <c r="G69" s="296"/>
      <c r="H69" s="296"/>
      <c r="I69" s="296"/>
      <c r="J69" s="301"/>
      <c r="K69" s="301"/>
      <c r="L69" s="153"/>
      <c r="M69" s="200"/>
      <c r="N69" s="200"/>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200"/>
      <c r="CF69" s="200"/>
      <c r="CG69" s="200"/>
      <c r="CH69" s="200"/>
      <c r="CI69" s="200"/>
      <c r="CJ69" s="200"/>
      <c r="CK69" s="200"/>
      <c r="CL69" s="200"/>
      <c r="CM69" s="200"/>
      <c r="CN69" s="200"/>
      <c r="CO69" s="200"/>
      <c r="CP69" s="200"/>
    </row>
    <row r="70" spans="1:95" ht="19.5" customHeight="1" x14ac:dyDescent="0.2">
      <c r="A70" s="77"/>
      <c r="B70" s="76"/>
      <c r="C70" s="76"/>
      <c r="D70" s="76"/>
      <c r="E70" s="78"/>
      <c r="F70" s="168"/>
      <c r="G70" s="78"/>
      <c r="H70" s="78"/>
      <c r="I70" s="78"/>
      <c r="J70" s="78"/>
      <c r="K70" s="182"/>
      <c r="M70" s="228"/>
      <c r="N70" s="228"/>
      <c r="O70" s="317">
        <f>G113+G114+G115+G116+G117+G118+G119+G120+G121+G122+G229+G230+G231+G232</f>
        <v>4514346.32</v>
      </c>
      <c r="P70" s="318"/>
      <c r="Q70" s="318"/>
      <c r="R70" s="318"/>
      <c r="S70" s="318"/>
      <c r="T70" s="318"/>
      <c r="U70" s="318"/>
      <c r="V70" s="318"/>
      <c r="W70" s="318"/>
      <c r="X70" s="318"/>
      <c r="Y70" s="318"/>
      <c r="Z70" s="318"/>
      <c r="AA70" s="318"/>
      <c r="AB70" s="318"/>
      <c r="AC70" s="318"/>
      <c r="AD70" s="318"/>
      <c r="AE70" s="318"/>
      <c r="AF70" s="317">
        <f>H113+H114+H115+H116+H117+H118+H119+H120+H121+H122+H229+H230+H231+H232</f>
        <v>3295949.87</v>
      </c>
      <c r="AG70" s="318"/>
      <c r="AH70" s="318"/>
      <c r="AI70" s="318"/>
      <c r="AJ70" s="318"/>
      <c r="AK70" s="318"/>
      <c r="AL70" s="318"/>
      <c r="AM70" s="318"/>
      <c r="AN70" s="318"/>
      <c r="AO70" s="318"/>
      <c r="AP70" s="318"/>
      <c r="AQ70" s="318"/>
      <c r="AR70" s="318"/>
      <c r="AS70" s="318"/>
      <c r="AT70" s="318"/>
      <c r="AU70" s="318"/>
      <c r="AV70" s="318"/>
      <c r="AW70" s="317">
        <f>I113+I114+I115+I116+I117+I118+I119+I120+I121+I122+I229+I230+I231+I232</f>
        <v>3254050.0900000003</v>
      </c>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228"/>
      <c r="CF70" s="228"/>
      <c r="CG70" s="228"/>
      <c r="CH70" s="228"/>
      <c r="CI70" s="199"/>
      <c r="CJ70" s="199"/>
      <c r="CK70" s="199"/>
      <c r="CL70" s="199"/>
      <c r="CM70" s="199"/>
      <c r="CN70" s="199"/>
      <c r="CO70" s="199"/>
      <c r="CP70" s="199"/>
    </row>
    <row r="71" spans="1:95" s="57" customFormat="1" ht="30" customHeight="1" x14ac:dyDescent="0.2">
      <c r="A71" s="124" t="s">
        <v>69</v>
      </c>
      <c r="B71" s="125">
        <v>2000</v>
      </c>
      <c r="C71" s="125" t="s">
        <v>60</v>
      </c>
      <c r="D71" s="126"/>
      <c r="E71" s="121">
        <f>E73+E74+E75</f>
        <v>61018502.319999993</v>
      </c>
      <c r="F71" s="167">
        <f t="shared" ref="F71:G71" si="13">F73+F74+F75</f>
        <v>57565990.210000008</v>
      </c>
      <c r="G71" s="121">
        <f t="shared" si="13"/>
        <v>61312864.299999997</v>
      </c>
      <c r="H71" s="121">
        <f>H73+H74+H75</f>
        <v>56065931.99000001</v>
      </c>
      <c r="I71" s="121">
        <f>I73+I74+I75</f>
        <v>56921169.180000007</v>
      </c>
      <c r="J71" s="121">
        <f>J15</f>
        <v>56921169.18</v>
      </c>
      <c r="K71" s="121">
        <f>K15</f>
        <v>56921169.18</v>
      </c>
      <c r="L71" s="88"/>
      <c r="M71" s="228"/>
      <c r="N71" s="228"/>
      <c r="O71" s="317">
        <f>G145+G147+G196+G275</f>
        <v>4308197.09</v>
      </c>
      <c r="P71" s="318"/>
      <c r="Q71" s="318"/>
      <c r="R71" s="318"/>
      <c r="S71" s="318"/>
      <c r="T71" s="318"/>
      <c r="U71" s="318"/>
      <c r="V71" s="318"/>
      <c r="W71" s="318"/>
      <c r="X71" s="318"/>
      <c r="Y71" s="318"/>
      <c r="Z71" s="318"/>
      <c r="AA71" s="318"/>
      <c r="AB71" s="318"/>
      <c r="AC71" s="318"/>
      <c r="AD71" s="318"/>
      <c r="AE71" s="318"/>
      <c r="AF71" s="317">
        <f>H145+H147+H275</f>
        <v>3778347.8</v>
      </c>
      <c r="AG71" s="318"/>
      <c r="AH71" s="318"/>
      <c r="AI71" s="318"/>
      <c r="AJ71" s="318"/>
      <c r="AK71" s="318"/>
      <c r="AL71" s="318"/>
      <c r="AM71" s="318"/>
      <c r="AN71" s="318"/>
      <c r="AO71" s="318"/>
      <c r="AP71" s="318"/>
      <c r="AQ71" s="318"/>
      <c r="AR71" s="318"/>
      <c r="AS71" s="318"/>
      <c r="AT71" s="318"/>
      <c r="AU71" s="318"/>
      <c r="AV71" s="318"/>
      <c r="AW71" s="317">
        <f>I145+I147+I275</f>
        <v>3778504.5399999996</v>
      </c>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228"/>
      <c r="CF71" s="228"/>
      <c r="CG71" s="228"/>
      <c r="CH71" s="228"/>
      <c r="CI71" s="201"/>
      <c r="CJ71" s="201"/>
      <c r="CK71" s="201"/>
      <c r="CL71" s="201"/>
      <c r="CM71" s="201"/>
      <c r="CN71" s="201"/>
      <c r="CO71" s="201"/>
      <c r="CP71" s="201"/>
    </row>
    <row r="72" spans="1:95" s="98" customFormat="1" ht="30" customHeight="1" x14ac:dyDescent="0.2">
      <c r="A72" s="86" t="s">
        <v>233</v>
      </c>
      <c r="B72" s="93"/>
      <c r="C72" s="93"/>
      <c r="D72" s="85"/>
      <c r="E72" s="94"/>
      <c r="F72" s="169"/>
      <c r="G72" s="94"/>
      <c r="H72" s="94"/>
      <c r="I72" s="94"/>
      <c r="J72" s="94"/>
      <c r="K72" s="181"/>
      <c r="L72" s="97"/>
      <c r="M72" s="228"/>
      <c r="N72" s="228"/>
      <c r="O72" s="317">
        <f>G288+G289</f>
        <v>3266073.09</v>
      </c>
      <c r="P72" s="318"/>
      <c r="Q72" s="318"/>
      <c r="R72" s="318"/>
      <c r="S72" s="318"/>
      <c r="T72" s="318"/>
      <c r="U72" s="318"/>
      <c r="V72" s="318"/>
      <c r="W72" s="318"/>
      <c r="X72" s="318"/>
      <c r="Y72" s="318"/>
      <c r="Z72" s="318"/>
      <c r="AA72" s="318"/>
      <c r="AB72" s="318"/>
      <c r="AC72" s="318"/>
      <c r="AD72" s="318"/>
      <c r="AE72" s="318"/>
      <c r="AF72" s="317">
        <f>H288+H289</f>
        <v>3266073.09</v>
      </c>
      <c r="AG72" s="318"/>
      <c r="AH72" s="318"/>
      <c r="AI72" s="318"/>
      <c r="AJ72" s="318"/>
      <c r="AK72" s="318"/>
      <c r="AL72" s="318"/>
      <c r="AM72" s="318"/>
      <c r="AN72" s="318"/>
      <c r="AO72" s="318"/>
      <c r="AP72" s="318"/>
      <c r="AQ72" s="318"/>
      <c r="AR72" s="318"/>
      <c r="AS72" s="318"/>
      <c r="AT72" s="318"/>
      <c r="AU72" s="318"/>
      <c r="AV72" s="318"/>
      <c r="AW72" s="317">
        <f>I289+I288</f>
        <v>3266073.09</v>
      </c>
      <c r="AX72" s="318"/>
      <c r="AY72" s="318"/>
      <c r="AZ72" s="318"/>
      <c r="BA72" s="318"/>
      <c r="BB72" s="318"/>
      <c r="BC72" s="318"/>
      <c r="BD72" s="318"/>
      <c r="BE72" s="318"/>
      <c r="BF72" s="318"/>
      <c r="BG72" s="318"/>
      <c r="BH72" s="318"/>
      <c r="BI72" s="318"/>
      <c r="BJ72" s="318"/>
      <c r="BK72" s="318"/>
      <c r="BL72" s="318"/>
      <c r="BM72" s="318"/>
      <c r="BN72" s="317"/>
      <c r="BO72" s="318"/>
      <c r="BP72" s="318"/>
      <c r="BQ72" s="318"/>
      <c r="BR72" s="318"/>
      <c r="BS72" s="318"/>
      <c r="BT72" s="318"/>
      <c r="BU72" s="318"/>
      <c r="BV72" s="318"/>
      <c r="BW72" s="318"/>
      <c r="BX72" s="318"/>
      <c r="BY72" s="318"/>
      <c r="BZ72" s="318"/>
      <c r="CA72" s="318"/>
      <c r="CB72" s="318"/>
      <c r="CC72" s="318"/>
      <c r="CD72" s="318"/>
      <c r="CE72" s="228"/>
      <c r="CF72" s="228"/>
      <c r="CG72" s="228"/>
      <c r="CH72" s="228"/>
      <c r="CI72" s="204"/>
      <c r="CJ72" s="204"/>
      <c r="CK72" s="204"/>
      <c r="CL72" s="204"/>
      <c r="CM72" s="204"/>
      <c r="CN72" s="204"/>
      <c r="CO72" s="204"/>
      <c r="CP72" s="204"/>
    </row>
    <row r="73" spans="1:95" s="123" customFormat="1" ht="30" customHeight="1" x14ac:dyDescent="0.3">
      <c r="A73" s="127" t="s">
        <v>176</v>
      </c>
      <c r="B73" s="127"/>
      <c r="C73" s="126" t="s">
        <v>3</v>
      </c>
      <c r="D73" s="127"/>
      <c r="E73" s="128">
        <f>E77+E123+E136+E141+E148+E170+E181+E192+E197+E159</f>
        <v>15350411.85</v>
      </c>
      <c r="F73" s="145">
        <f>F77+F123+F136+F141+F148+F170+F181+F192+F197+F159+F205</f>
        <v>12024856.210000001</v>
      </c>
      <c r="G73" s="145">
        <f>G77+G123+G136+G141+G148+G170+G181+G192+G197+G159</f>
        <v>12493711.15</v>
      </c>
      <c r="H73" s="128">
        <f>H77+H123+H136+H141+H148+H192+H197+H159</f>
        <v>10989276.060000001</v>
      </c>
      <c r="I73" s="128">
        <f>I77+I123+I136+I141+I148+I181+I192+I197+I159</f>
        <v>11288898.610000001</v>
      </c>
      <c r="J73" s="128">
        <f>I73</f>
        <v>11288898.610000001</v>
      </c>
      <c r="K73" s="128">
        <f>J73</f>
        <v>11288898.610000001</v>
      </c>
      <c r="L73" s="122"/>
      <c r="M73" s="202"/>
      <c r="N73" s="229"/>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229"/>
      <c r="CF73" s="204"/>
      <c r="CG73" s="204"/>
      <c r="CH73" s="204"/>
      <c r="CI73" s="204"/>
      <c r="CJ73" s="204"/>
      <c r="CK73" s="204"/>
      <c r="CL73" s="204"/>
      <c r="CM73" s="204"/>
      <c r="CN73" s="204"/>
      <c r="CO73" s="204"/>
      <c r="CP73" s="204"/>
      <c r="CQ73" s="98"/>
    </row>
    <row r="74" spans="1:95" s="123" customFormat="1" ht="30" customHeight="1" x14ac:dyDescent="0.3">
      <c r="A74" s="127" t="s">
        <v>61</v>
      </c>
      <c r="B74" s="127"/>
      <c r="C74" s="126" t="s">
        <v>3</v>
      </c>
      <c r="D74" s="127"/>
      <c r="E74" s="128">
        <f>E212+E233+E255+E266+E271+E276+E244</f>
        <v>41943333.379999995</v>
      </c>
      <c r="F74" s="145">
        <f>F212+F233+F255+F266+F271+F276+F244</f>
        <v>41816376.910000004</v>
      </c>
      <c r="G74" s="128">
        <f t="shared" ref="G74:I74" si="14">G212+G233+G255+G266+G271+G276+G244</f>
        <v>45553080.060000002</v>
      </c>
      <c r="H74" s="128">
        <f>H212+H233+H255+H266+H271+H276+H244</f>
        <v>41810582.840000004</v>
      </c>
      <c r="I74" s="128">
        <f t="shared" si="14"/>
        <v>42366197.480000004</v>
      </c>
      <c r="J74" s="128">
        <f>I74</f>
        <v>42366197.480000004</v>
      </c>
      <c r="K74" s="128">
        <f>J74</f>
        <v>42366197.480000004</v>
      </c>
      <c r="L74" s="122"/>
      <c r="M74" s="202"/>
      <c r="N74" s="229"/>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229"/>
      <c r="CF74" s="204"/>
      <c r="CG74" s="204"/>
      <c r="CH74" s="204"/>
      <c r="CI74" s="204"/>
      <c r="CJ74" s="204"/>
      <c r="CK74" s="204"/>
      <c r="CL74" s="204"/>
      <c r="CM74" s="204"/>
      <c r="CN74" s="204"/>
      <c r="CO74" s="204"/>
      <c r="CP74" s="204"/>
      <c r="CQ74" s="98"/>
    </row>
    <row r="75" spans="1:95" s="123" customFormat="1" ht="30" customHeight="1" x14ac:dyDescent="0.3">
      <c r="A75" s="127" t="s">
        <v>62</v>
      </c>
      <c r="B75" s="127"/>
      <c r="C75" s="126" t="s">
        <v>3</v>
      </c>
      <c r="D75" s="127"/>
      <c r="E75" s="128">
        <f>E284</f>
        <v>3724757.09</v>
      </c>
      <c r="F75" s="145">
        <f t="shared" ref="F75:I75" si="15">F284</f>
        <v>3724757.09</v>
      </c>
      <c r="G75" s="128">
        <f t="shared" si="15"/>
        <v>3266073.09</v>
      </c>
      <c r="H75" s="128">
        <f t="shared" si="15"/>
        <v>3266073.09</v>
      </c>
      <c r="I75" s="128">
        <f t="shared" si="15"/>
        <v>3266073.09</v>
      </c>
      <c r="J75" s="128">
        <f>J284</f>
        <v>3266073.09</v>
      </c>
      <c r="K75" s="128">
        <f>K284</f>
        <v>3266073.09</v>
      </c>
      <c r="L75" s="122"/>
      <c r="M75" s="202"/>
      <c r="N75" s="229"/>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229"/>
      <c r="CF75" s="204"/>
      <c r="CG75" s="204"/>
      <c r="CH75" s="204"/>
      <c r="CI75" s="204"/>
      <c r="CJ75" s="204"/>
      <c r="CK75" s="204"/>
      <c r="CL75" s="204"/>
      <c r="CM75" s="204"/>
      <c r="CN75" s="204"/>
      <c r="CO75" s="204"/>
      <c r="CP75" s="204"/>
      <c r="CQ75" s="98"/>
    </row>
    <row r="76" spans="1:95" s="98" customFormat="1" ht="30" customHeight="1" x14ac:dyDescent="0.2">
      <c r="A76" s="86" t="s">
        <v>233</v>
      </c>
      <c r="B76" s="93"/>
      <c r="C76" s="93"/>
      <c r="D76" s="85"/>
      <c r="E76" s="94"/>
      <c r="F76" s="169"/>
      <c r="G76" s="94"/>
      <c r="H76" s="94"/>
      <c r="I76" s="94"/>
      <c r="J76" s="94"/>
      <c r="K76" s="181"/>
      <c r="L76" s="97"/>
      <c r="M76" s="202"/>
      <c r="N76" s="229"/>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229"/>
      <c r="CF76" s="204"/>
      <c r="CG76" s="204"/>
      <c r="CH76" s="204"/>
      <c r="CI76" s="204"/>
      <c r="CJ76" s="204"/>
      <c r="CK76" s="204"/>
      <c r="CL76" s="204"/>
      <c r="CM76" s="204"/>
      <c r="CN76" s="204"/>
      <c r="CO76" s="204"/>
      <c r="CP76" s="204"/>
    </row>
    <row r="77" spans="1:95" s="123" customFormat="1" ht="30" customHeight="1" x14ac:dyDescent="0.3">
      <c r="A77" s="129" t="s">
        <v>176</v>
      </c>
      <c r="B77" s="284" t="s">
        <v>224</v>
      </c>
      <c r="C77" s="284"/>
      <c r="D77" s="284"/>
      <c r="E77" s="117">
        <f>E78+E92+E99+E110</f>
        <v>10819178.459999999</v>
      </c>
      <c r="F77" s="117">
        <f>F78+F92+F99+F110</f>
        <v>6700764.5199999996</v>
      </c>
      <c r="G77" s="117">
        <f>G78+G92+G99+G110</f>
        <v>7227690.7400000002</v>
      </c>
      <c r="H77" s="117">
        <f>H78+H92+H99+H110</f>
        <v>6456746.4500000002</v>
      </c>
      <c r="I77" s="117">
        <f>I78+I92+I99+I110</f>
        <v>6456756.7100000009</v>
      </c>
      <c r="J77" s="117">
        <f>I77</f>
        <v>6456756.7100000009</v>
      </c>
      <c r="K77" s="117">
        <f>J77</f>
        <v>6456756.7100000009</v>
      </c>
      <c r="L77" s="122"/>
      <c r="M77" s="202"/>
      <c r="N77" s="229"/>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c r="BW77" s="318"/>
      <c r="BX77" s="318"/>
      <c r="BY77" s="318"/>
      <c r="BZ77" s="318"/>
      <c r="CA77" s="318"/>
      <c r="CB77" s="318"/>
      <c r="CC77" s="318"/>
      <c r="CD77" s="318"/>
      <c r="CE77" s="229"/>
      <c r="CF77" s="204"/>
      <c r="CG77" s="204"/>
      <c r="CH77" s="204"/>
      <c r="CI77" s="204"/>
      <c r="CJ77" s="204"/>
      <c r="CK77" s="204"/>
      <c r="CL77" s="204"/>
      <c r="CM77" s="204"/>
      <c r="CN77" s="204"/>
      <c r="CO77" s="204"/>
      <c r="CP77" s="204"/>
      <c r="CQ77" s="98"/>
    </row>
    <row r="78" spans="1:95" s="57" customFormat="1" ht="26.25" customHeight="1" x14ac:dyDescent="0.2">
      <c r="A78" s="285" t="s">
        <v>99</v>
      </c>
      <c r="B78" s="286">
        <v>2100</v>
      </c>
      <c r="C78" s="286" t="s">
        <v>60</v>
      </c>
      <c r="D78" s="277"/>
      <c r="E78" s="280">
        <f>E80+E85+E88</f>
        <v>6456251.4500000002</v>
      </c>
      <c r="F78" s="281">
        <f t="shared" ref="F78:I78" si="16">F80+F85+F88</f>
        <v>2390845.46</v>
      </c>
      <c r="G78" s="280">
        <f t="shared" si="16"/>
        <v>1483175.42</v>
      </c>
      <c r="H78" s="280">
        <f t="shared" si="16"/>
        <v>1795817.5799999998</v>
      </c>
      <c r="I78" s="280">
        <f t="shared" si="16"/>
        <v>1837727.6199999999</v>
      </c>
      <c r="J78" s="280">
        <f>I78</f>
        <v>1837727.6199999999</v>
      </c>
      <c r="K78" s="280" t="s">
        <v>60</v>
      </c>
      <c r="M78" s="202"/>
      <c r="N78" s="229"/>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8"/>
      <c r="BW78" s="318"/>
      <c r="BX78" s="318"/>
      <c r="BY78" s="318"/>
      <c r="BZ78" s="318"/>
      <c r="CA78" s="318"/>
      <c r="CB78" s="318"/>
      <c r="CC78" s="318"/>
      <c r="CD78" s="318"/>
      <c r="CE78" s="229"/>
      <c r="CF78" s="204"/>
      <c r="CG78" s="204"/>
      <c r="CH78" s="204"/>
      <c r="CI78" s="204"/>
      <c r="CJ78" s="204"/>
      <c r="CK78" s="204"/>
      <c r="CL78" s="204"/>
      <c r="CM78" s="204"/>
      <c r="CN78" s="204"/>
      <c r="CO78" s="204"/>
      <c r="CP78" s="204"/>
      <c r="CQ78" s="98"/>
    </row>
    <row r="79" spans="1:95" s="57" customFormat="1" ht="25.5" customHeight="1" x14ac:dyDescent="0.2">
      <c r="A79" s="285"/>
      <c r="B79" s="286"/>
      <c r="C79" s="286"/>
      <c r="D79" s="277"/>
      <c r="E79" s="280"/>
      <c r="F79" s="281"/>
      <c r="G79" s="280"/>
      <c r="H79" s="280"/>
      <c r="I79" s="280"/>
      <c r="J79" s="280"/>
      <c r="K79" s="280"/>
      <c r="M79" s="202"/>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229"/>
      <c r="BP79" s="229"/>
      <c r="BQ79" s="229"/>
      <c r="BR79" s="229"/>
      <c r="BS79" s="229"/>
      <c r="BT79" s="229"/>
      <c r="BU79" s="229"/>
      <c r="BV79" s="229"/>
      <c r="BW79" s="229"/>
      <c r="BX79" s="229"/>
      <c r="BY79" s="229"/>
      <c r="BZ79" s="229"/>
      <c r="CA79" s="229"/>
      <c r="CB79" s="229"/>
      <c r="CC79" s="229"/>
      <c r="CD79" s="229"/>
      <c r="CE79" s="229"/>
      <c r="CF79" s="204"/>
      <c r="CG79" s="204"/>
      <c r="CH79" s="204"/>
      <c r="CI79" s="204"/>
      <c r="CJ79" s="204"/>
      <c r="CK79" s="204"/>
      <c r="CL79" s="204"/>
      <c r="CM79" s="204"/>
      <c r="CN79" s="204"/>
      <c r="CO79" s="204"/>
      <c r="CP79" s="204"/>
      <c r="CQ79" s="98"/>
    </row>
    <row r="80" spans="1:95" s="57" customFormat="1" ht="18" customHeight="1" x14ac:dyDescent="0.2">
      <c r="A80" s="285" t="s">
        <v>100</v>
      </c>
      <c r="B80" s="286">
        <v>2110</v>
      </c>
      <c r="C80" s="286">
        <v>111</v>
      </c>
      <c r="D80" s="277"/>
      <c r="E80" s="280">
        <f>SUM(E83:E84)</f>
        <v>5007016.45</v>
      </c>
      <c r="F80" s="281">
        <f>SUM(F83:F84)</f>
        <v>1854766.1</v>
      </c>
      <c r="G80" s="280">
        <f>SUM(G83:G84)</f>
        <v>1136110.1499999999</v>
      </c>
      <c r="H80" s="280">
        <f>SUM(H83:H84)</f>
        <v>1379276.17</v>
      </c>
      <c r="I80" s="280">
        <f>SUM(I83:I84)</f>
        <v>1406826.16</v>
      </c>
      <c r="J80" s="280">
        <f>I80</f>
        <v>1406826.16</v>
      </c>
      <c r="K80" s="280" t="s">
        <v>60</v>
      </c>
      <c r="M80" s="202"/>
      <c r="N80" s="203"/>
      <c r="O80" s="203"/>
      <c r="P80" s="203"/>
      <c r="Q80" s="203"/>
      <c r="R80" s="203"/>
      <c r="S80" s="203"/>
      <c r="T80" s="203"/>
      <c r="U80" s="325"/>
      <c r="V80" s="326"/>
      <c r="W80" s="326"/>
      <c r="X80" s="326"/>
      <c r="Y80" s="326"/>
      <c r="Z80" s="326"/>
      <c r="AA80" s="326"/>
      <c r="AB80" s="326"/>
      <c r="AC80" s="326"/>
      <c r="AD80" s="326"/>
      <c r="AE80" s="326"/>
      <c r="AF80" s="326"/>
      <c r="AG80" s="326"/>
      <c r="AH80" s="326"/>
      <c r="AI80" s="326"/>
      <c r="AJ80" s="326"/>
      <c r="AK80" s="326"/>
      <c r="AL80" s="326"/>
      <c r="AM80" s="326"/>
      <c r="AN80" s="326"/>
      <c r="AO80" s="327"/>
      <c r="AP80" s="325"/>
      <c r="AQ80" s="326"/>
      <c r="AR80" s="326"/>
      <c r="AS80" s="326"/>
      <c r="AT80" s="326"/>
      <c r="AU80" s="326"/>
      <c r="AV80" s="326"/>
      <c r="AW80" s="326"/>
      <c r="AX80" s="326"/>
      <c r="AY80" s="326"/>
      <c r="AZ80" s="326"/>
      <c r="BA80" s="326"/>
      <c r="BB80" s="326"/>
      <c r="BC80" s="326"/>
      <c r="BD80" s="326"/>
      <c r="BE80" s="326"/>
      <c r="BF80" s="326"/>
      <c r="BG80" s="326"/>
      <c r="BH80" s="326"/>
      <c r="BI80" s="326"/>
      <c r="BJ80" s="327"/>
      <c r="BK80" s="325"/>
      <c r="BL80" s="326"/>
      <c r="BM80" s="326"/>
      <c r="BN80" s="326"/>
      <c r="BO80" s="326"/>
      <c r="BP80" s="326"/>
      <c r="BQ80" s="326"/>
      <c r="BR80" s="326"/>
      <c r="BS80" s="326"/>
      <c r="BT80" s="326"/>
      <c r="BU80" s="326"/>
      <c r="BV80" s="326"/>
      <c r="BW80" s="326"/>
      <c r="BX80" s="326"/>
      <c r="BY80" s="326"/>
      <c r="BZ80" s="326"/>
      <c r="CA80" s="326"/>
      <c r="CB80" s="326"/>
      <c r="CC80" s="326"/>
      <c r="CD80" s="326"/>
      <c r="CE80" s="327"/>
      <c r="CF80" s="204"/>
      <c r="CG80" s="204"/>
      <c r="CH80" s="204"/>
      <c r="CI80" s="204"/>
      <c r="CJ80" s="204"/>
      <c r="CK80" s="204"/>
      <c r="CL80" s="204"/>
      <c r="CM80" s="204"/>
      <c r="CN80" s="204"/>
      <c r="CO80" s="204"/>
      <c r="CP80" s="204"/>
      <c r="CQ80" s="98"/>
    </row>
    <row r="81" spans="1:95" s="57" customFormat="1" ht="18" customHeight="1" x14ac:dyDescent="0.2">
      <c r="A81" s="285"/>
      <c r="B81" s="286"/>
      <c r="C81" s="286"/>
      <c r="D81" s="277"/>
      <c r="E81" s="280"/>
      <c r="F81" s="281"/>
      <c r="G81" s="280"/>
      <c r="H81" s="280"/>
      <c r="I81" s="280"/>
      <c r="J81" s="280"/>
      <c r="K81" s="280"/>
      <c r="L81" s="111"/>
      <c r="M81" s="202"/>
      <c r="N81" s="203"/>
      <c r="O81" s="203"/>
      <c r="P81" s="203"/>
      <c r="Q81" s="203"/>
      <c r="R81" s="203"/>
      <c r="S81" s="203"/>
      <c r="T81" s="203"/>
      <c r="U81" s="325"/>
      <c r="V81" s="326"/>
      <c r="W81" s="326"/>
      <c r="X81" s="326"/>
      <c r="Y81" s="326"/>
      <c r="Z81" s="326"/>
      <c r="AA81" s="326"/>
      <c r="AB81" s="326"/>
      <c r="AC81" s="326"/>
      <c r="AD81" s="326"/>
      <c r="AE81" s="326"/>
      <c r="AF81" s="326"/>
      <c r="AG81" s="326"/>
      <c r="AH81" s="326"/>
      <c r="AI81" s="326"/>
      <c r="AJ81" s="326"/>
      <c r="AK81" s="326"/>
      <c r="AL81" s="326"/>
      <c r="AM81" s="326"/>
      <c r="AN81" s="326"/>
      <c r="AO81" s="327"/>
      <c r="AP81" s="325"/>
      <c r="AQ81" s="326"/>
      <c r="AR81" s="326"/>
      <c r="AS81" s="326"/>
      <c r="AT81" s="326"/>
      <c r="AU81" s="326"/>
      <c r="AV81" s="326"/>
      <c r="AW81" s="326"/>
      <c r="AX81" s="326"/>
      <c r="AY81" s="326"/>
      <c r="AZ81" s="326"/>
      <c r="BA81" s="326"/>
      <c r="BB81" s="326"/>
      <c r="BC81" s="326"/>
      <c r="BD81" s="326"/>
      <c r="BE81" s="326"/>
      <c r="BF81" s="326"/>
      <c r="BG81" s="326"/>
      <c r="BH81" s="326"/>
      <c r="BI81" s="326"/>
      <c r="BJ81" s="327"/>
      <c r="BK81" s="325"/>
      <c r="BL81" s="326"/>
      <c r="BM81" s="326"/>
      <c r="BN81" s="326"/>
      <c r="BO81" s="326"/>
      <c r="BP81" s="326"/>
      <c r="BQ81" s="326"/>
      <c r="BR81" s="326"/>
      <c r="BS81" s="326"/>
      <c r="BT81" s="326"/>
      <c r="BU81" s="326"/>
      <c r="BV81" s="326"/>
      <c r="BW81" s="326"/>
      <c r="BX81" s="326"/>
      <c r="BY81" s="326"/>
      <c r="BZ81" s="326"/>
      <c r="CA81" s="326"/>
      <c r="CB81" s="326"/>
      <c r="CC81" s="326"/>
      <c r="CD81" s="326"/>
      <c r="CE81" s="327"/>
      <c r="CF81" s="204"/>
      <c r="CG81" s="204"/>
      <c r="CH81" s="204"/>
      <c r="CI81" s="204"/>
      <c r="CJ81" s="204"/>
      <c r="CK81" s="204"/>
      <c r="CL81" s="204"/>
      <c r="CM81" s="204"/>
      <c r="CN81" s="204"/>
      <c r="CO81" s="204"/>
      <c r="CP81" s="204"/>
      <c r="CQ81" s="98"/>
    </row>
    <row r="82" spans="1:95" s="103" customFormat="1" ht="18" customHeight="1" x14ac:dyDescent="0.2">
      <c r="A82" s="130" t="s">
        <v>190</v>
      </c>
      <c r="B82" s="99"/>
      <c r="C82" s="100"/>
      <c r="D82" s="104"/>
      <c r="E82" s="101"/>
      <c r="F82" s="101"/>
      <c r="G82" s="102"/>
      <c r="H82" s="99"/>
      <c r="I82" s="99"/>
      <c r="J82" s="99"/>
      <c r="K82" s="99"/>
      <c r="L82" s="109"/>
      <c r="M82" s="202"/>
      <c r="N82" s="203"/>
      <c r="O82" s="203"/>
      <c r="P82" s="203"/>
      <c r="Q82" s="203"/>
      <c r="R82" s="203"/>
      <c r="S82" s="203"/>
      <c r="T82" s="203"/>
      <c r="U82" s="325"/>
      <c r="V82" s="326"/>
      <c r="W82" s="326"/>
      <c r="X82" s="326"/>
      <c r="Y82" s="326"/>
      <c r="Z82" s="326"/>
      <c r="AA82" s="326"/>
      <c r="AB82" s="326"/>
      <c r="AC82" s="326"/>
      <c r="AD82" s="326"/>
      <c r="AE82" s="326"/>
      <c r="AF82" s="326"/>
      <c r="AG82" s="326"/>
      <c r="AH82" s="326"/>
      <c r="AI82" s="326"/>
      <c r="AJ82" s="326"/>
      <c r="AK82" s="326"/>
      <c r="AL82" s="326"/>
      <c r="AM82" s="326"/>
      <c r="AN82" s="326"/>
      <c r="AO82" s="327"/>
      <c r="AP82" s="325"/>
      <c r="AQ82" s="326"/>
      <c r="AR82" s="326"/>
      <c r="AS82" s="326"/>
      <c r="AT82" s="326"/>
      <c r="AU82" s="326"/>
      <c r="AV82" s="326"/>
      <c r="AW82" s="326"/>
      <c r="AX82" s="326"/>
      <c r="AY82" s="326"/>
      <c r="AZ82" s="326"/>
      <c r="BA82" s="326"/>
      <c r="BB82" s="326"/>
      <c r="BC82" s="326"/>
      <c r="BD82" s="326"/>
      <c r="BE82" s="326"/>
      <c r="BF82" s="326"/>
      <c r="BG82" s="326"/>
      <c r="BH82" s="326"/>
      <c r="BI82" s="326"/>
      <c r="BJ82" s="327"/>
      <c r="BK82" s="325"/>
      <c r="BL82" s="326"/>
      <c r="BM82" s="326"/>
      <c r="BN82" s="326"/>
      <c r="BO82" s="326"/>
      <c r="BP82" s="326"/>
      <c r="BQ82" s="326"/>
      <c r="BR82" s="326"/>
      <c r="BS82" s="326"/>
      <c r="BT82" s="326"/>
      <c r="BU82" s="326"/>
      <c r="BV82" s="326"/>
      <c r="BW82" s="326"/>
      <c r="BX82" s="326"/>
      <c r="BY82" s="326"/>
      <c r="BZ82" s="326"/>
      <c r="CA82" s="326"/>
      <c r="CB82" s="326"/>
      <c r="CC82" s="326"/>
      <c r="CD82" s="326"/>
      <c r="CE82" s="327"/>
      <c r="CF82" s="204"/>
      <c r="CG82" s="204"/>
      <c r="CH82" s="204"/>
      <c r="CI82" s="204"/>
      <c r="CJ82" s="204"/>
      <c r="CK82" s="204"/>
      <c r="CL82" s="204"/>
      <c r="CM82" s="204"/>
      <c r="CN82" s="204"/>
      <c r="CO82" s="204"/>
      <c r="CP82" s="204"/>
      <c r="CQ82" s="98"/>
    </row>
    <row r="83" spans="1:95" s="107" customFormat="1" ht="18" customHeight="1" x14ac:dyDescent="0.2">
      <c r="A83" s="131" t="s">
        <v>191</v>
      </c>
      <c r="B83" s="104"/>
      <c r="C83" s="105" t="s">
        <v>177</v>
      </c>
      <c r="D83" s="104">
        <v>211</v>
      </c>
      <c r="E83" s="106">
        <v>4988872</v>
      </c>
      <c r="F83" s="114">
        <v>1824766.1</v>
      </c>
      <c r="G83" s="113">
        <v>1116110.1499999999</v>
      </c>
      <c r="H83" s="114">
        <v>1379276.17</v>
      </c>
      <c r="I83" s="114">
        <v>1406826.16</v>
      </c>
      <c r="J83" s="114">
        <f t="shared" ref="J83:J89" si="17">I83</f>
        <v>1406826.16</v>
      </c>
      <c r="K83" s="104" t="s">
        <v>3</v>
      </c>
      <c r="L83" s="110"/>
      <c r="M83" s="202"/>
      <c r="N83" s="203"/>
      <c r="O83" s="203"/>
      <c r="P83" s="203"/>
      <c r="Q83" s="203"/>
      <c r="R83" s="203"/>
      <c r="S83" s="203"/>
      <c r="T83" s="203"/>
      <c r="U83" s="325"/>
      <c r="V83" s="326"/>
      <c r="W83" s="326"/>
      <c r="X83" s="326"/>
      <c r="Y83" s="326"/>
      <c r="Z83" s="326"/>
      <c r="AA83" s="326"/>
      <c r="AB83" s="326"/>
      <c r="AC83" s="326"/>
      <c r="AD83" s="326"/>
      <c r="AE83" s="326"/>
      <c r="AF83" s="326"/>
      <c r="AG83" s="326"/>
      <c r="AH83" s="326"/>
      <c r="AI83" s="326"/>
      <c r="AJ83" s="326"/>
      <c r="AK83" s="326"/>
      <c r="AL83" s="326"/>
      <c r="AM83" s="326"/>
      <c r="AN83" s="326"/>
      <c r="AO83" s="327"/>
      <c r="AP83" s="325"/>
      <c r="AQ83" s="326"/>
      <c r="AR83" s="326"/>
      <c r="AS83" s="326"/>
      <c r="AT83" s="326"/>
      <c r="AU83" s="326"/>
      <c r="AV83" s="326"/>
      <c r="AW83" s="326"/>
      <c r="AX83" s="326"/>
      <c r="AY83" s="326"/>
      <c r="AZ83" s="326"/>
      <c r="BA83" s="326"/>
      <c r="BB83" s="326"/>
      <c r="BC83" s="326"/>
      <c r="BD83" s="326"/>
      <c r="BE83" s="326"/>
      <c r="BF83" s="326"/>
      <c r="BG83" s="326"/>
      <c r="BH83" s="326"/>
      <c r="BI83" s="326"/>
      <c r="BJ83" s="327"/>
      <c r="BK83" s="325"/>
      <c r="BL83" s="326"/>
      <c r="BM83" s="326"/>
      <c r="BN83" s="326"/>
      <c r="BO83" s="326"/>
      <c r="BP83" s="326"/>
      <c r="BQ83" s="326"/>
      <c r="BR83" s="326"/>
      <c r="BS83" s="326"/>
      <c r="BT83" s="326"/>
      <c r="BU83" s="326"/>
      <c r="BV83" s="326"/>
      <c r="BW83" s="326"/>
      <c r="BX83" s="326"/>
      <c r="BY83" s="326"/>
      <c r="BZ83" s="326"/>
      <c r="CA83" s="326"/>
      <c r="CB83" s="326"/>
      <c r="CC83" s="326"/>
      <c r="CD83" s="326"/>
      <c r="CE83" s="327"/>
      <c r="CF83" s="204"/>
      <c r="CG83" s="204"/>
      <c r="CH83" s="204"/>
      <c r="CI83" s="204"/>
      <c r="CJ83" s="204"/>
      <c r="CK83" s="204"/>
      <c r="CL83" s="204"/>
      <c r="CM83" s="204"/>
      <c r="CN83" s="204"/>
      <c r="CO83" s="204"/>
      <c r="CP83" s="204"/>
      <c r="CQ83" s="98"/>
    </row>
    <row r="84" spans="1:95" s="107" customFormat="1" ht="35.25" customHeight="1" x14ac:dyDescent="0.2">
      <c r="A84" s="131" t="s">
        <v>193</v>
      </c>
      <c r="B84" s="104"/>
      <c r="C84" s="105" t="s">
        <v>177</v>
      </c>
      <c r="D84" s="104">
        <v>266</v>
      </c>
      <c r="E84" s="108">
        <v>18144.45</v>
      </c>
      <c r="F84" s="112">
        <v>30000</v>
      </c>
      <c r="G84" s="113">
        <v>20000</v>
      </c>
      <c r="H84" s="114">
        <v>0</v>
      </c>
      <c r="I84" s="114">
        <f t="shared" ref="I84" si="18">H84</f>
        <v>0</v>
      </c>
      <c r="J84" s="114">
        <f t="shared" si="17"/>
        <v>0</v>
      </c>
      <c r="K84" s="104" t="s">
        <v>3</v>
      </c>
      <c r="L84" s="110"/>
      <c r="M84" s="202"/>
      <c r="N84" s="203"/>
      <c r="O84" s="203"/>
      <c r="P84" s="203"/>
      <c r="Q84" s="203"/>
      <c r="R84" s="203"/>
      <c r="S84" s="203"/>
      <c r="T84" s="203"/>
      <c r="U84" s="325"/>
      <c r="V84" s="326"/>
      <c r="W84" s="326"/>
      <c r="X84" s="326"/>
      <c r="Y84" s="326"/>
      <c r="Z84" s="326"/>
      <c r="AA84" s="326"/>
      <c r="AB84" s="326"/>
      <c r="AC84" s="326"/>
      <c r="AD84" s="326"/>
      <c r="AE84" s="326"/>
      <c r="AF84" s="326"/>
      <c r="AG84" s="326"/>
      <c r="AH84" s="326"/>
      <c r="AI84" s="326"/>
      <c r="AJ84" s="326"/>
      <c r="AK84" s="326"/>
      <c r="AL84" s="326"/>
      <c r="AM84" s="326"/>
      <c r="AN84" s="326"/>
      <c r="AO84" s="327"/>
      <c r="AP84" s="325"/>
      <c r="AQ84" s="326"/>
      <c r="AR84" s="326"/>
      <c r="AS84" s="326"/>
      <c r="AT84" s="326"/>
      <c r="AU84" s="326"/>
      <c r="AV84" s="326"/>
      <c r="AW84" s="326"/>
      <c r="AX84" s="326"/>
      <c r="AY84" s="326"/>
      <c r="AZ84" s="326"/>
      <c r="BA84" s="326"/>
      <c r="BB84" s="326"/>
      <c r="BC84" s="326"/>
      <c r="BD84" s="326"/>
      <c r="BE84" s="326"/>
      <c r="BF84" s="326"/>
      <c r="BG84" s="326"/>
      <c r="BH84" s="326"/>
      <c r="BI84" s="326"/>
      <c r="BJ84" s="327"/>
      <c r="BK84" s="325"/>
      <c r="BL84" s="326"/>
      <c r="BM84" s="326"/>
      <c r="BN84" s="326"/>
      <c r="BO84" s="326"/>
      <c r="BP84" s="326"/>
      <c r="BQ84" s="326"/>
      <c r="BR84" s="326"/>
      <c r="BS84" s="326"/>
      <c r="BT84" s="326"/>
      <c r="BU84" s="326"/>
      <c r="BV84" s="326"/>
      <c r="BW84" s="326"/>
      <c r="BX84" s="326"/>
      <c r="BY84" s="326"/>
      <c r="BZ84" s="326"/>
      <c r="CA84" s="326"/>
      <c r="CB84" s="326"/>
      <c r="CC84" s="326"/>
      <c r="CD84" s="326"/>
      <c r="CE84" s="327"/>
      <c r="CF84" s="204"/>
      <c r="CG84" s="204"/>
      <c r="CH84" s="204"/>
      <c r="CI84" s="204"/>
      <c r="CJ84" s="204"/>
      <c r="CK84" s="204"/>
      <c r="CL84" s="204"/>
      <c r="CM84" s="204"/>
      <c r="CN84" s="204"/>
      <c r="CO84" s="204"/>
      <c r="CP84" s="204"/>
      <c r="CQ84" s="98"/>
    </row>
    <row r="85" spans="1:95" s="57" customFormat="1" ht="50.25" customHeight="1" x14ac:dyDescent="0.2">
      <c r="A85" s="80" t="s">
        <v>71</v>
      </c>
      <c r="B85" s="79">
        <v>2120</v>
      </c>
      <c r="C85" s="79">
        <v>112</v>
      </c>
      <c r="D85" s="76"/>
      <c r="E85" s="81">
        <f>SUM(E87)</f>
        <v>8143</v>
      </c>
      <c r="F85" s="169">
        <f t="shared" ref="F85:I85" si="19">SUM(F87)</f>
        <v>15000</v>
      </c>
      <c r="G85" s="81">
        <f>SUM(G87+G86)</f>
        <v>30000</v>
      </c>
      <c r="H85" s="81">
        <f t="shared" si="19"/>
        <v>0</v>
      </c>
      <c r="I85" s="81">
        <f t="shared" si="19"/>
        <v>0</v>
      </c>
      <c r="J85" s="81">
        <f t="shared" si="17"/>
        <v>0</v>
      </c>
      <c r="K85" s="175" t="s">
        <v>60</v>
      </c>
      <c r="L85" s="111"/>
      <c r="M85" s="202"/>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98"/>
    </row>
    <row r="86" spans="1:95" s="57" customFormat="1" ht="36" customHeight="1" x14ac:dyDescent="0.2">
      <c r="A86" s="207" t="s">
        <v>208</v>
      </c>
      <c r="B86" s="209"/>
      <c r="C86" s="105" t="s">
        <v>177</v>
      </c>
      <c r="D86" s="206">
        <v>214</v>
      </c>
      <c r="E86" s="208"/>
      <c r="F86" s="210"/>
      <c r="G86" s="205">
        <v>0</v>
      </c>
      <c r="H86" s="205">
        <v>0</v>
      </c>
      <c r="I86" s="205">
        <v>0</v>
      </c>
      <c r="J86" s="205">
        <v>0</v>
      </c>
      <c r="K86" s="205" t="s">
        <v>3</v>
      </c>
      <c r="L86" s="111"/>
      <c r="M86" s="202"/>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98"/>
    </row>
    <row r="87" spans="1:95" s="107" customFormat="1" ht="36" customHeight="1" x14ac:dyDescent="0.2">
      <c r="A87" s="131" t="s">
        <v>194</v>
      </c>
      <c r="B87" s="104"/>
      <c r="C87" s="105" t="s">
        <v>177</v>
      </c>
      <c r="D87" s="104">
        <v>226</v>
      </c>
      <c r="E87" s="112">
        <v>8143</v>
      </c>
      <c r="F87" s="112">
        <v>15000</v>
      </c>
      <c r="G87" s="113">
        <v>30000</v>
      </c>
      <c r="H87" s="114">
        <v>0</v>
      </c>
      <c r="I87" s="114">
        <v>0</v>
      </c>
      <c r="J87" s="114">
        <f t="shared" si="17"/>
        <v>0</v>
      </c>
      <c r="K87" s="104" t="s">
        <v>3</v>
      </c>
      <c r="L87" s="110"/>
      <c r="M87" s="202"/>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98"/>
    </row>
    <row r="88" spans="1:95" s="57" customFormat="1" ht="87.75" customHeight="1" x14ac:dyDescent="0.2">
      <c r="A88" s="80" t="s">
        <v>72</v>
      </c>
      <c r="B88" s="79">
        <v>2140</v>
      </c>
      <c r="C88" s="79">
        <v>119</v>
      </c>
      <c r="D88" s="76"/>
      <c r="E88" s="81">
        <f>E89</f>
        <v>1441092</v>
      </c>
      <c r="F88" s="169">
        <f t="shared" ref="F88:I88" si="20">F89</f>
        <v>521079.36</v>
      </c>
      <c r="G88" s="81">
        <f t="shared" si="20"/>
        <v>317065.27</v>
      </c>
      <c r="H88" s="81">
        <f t="shared" si="20"/>
        <v>416541.41</v>
      </c>
      <c r="I88" s="81">
        <f t="shared" si="20"/>
        <v>430901.46</v>
      </c>
      <c r="J88" s="81">
        <f t="shared" si="17"/>
        <v>430901.46</v>
      </c>
      <c r="K88" s="205"/>
      <c r="M88" s="202"/>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204"/>
      <c r="CF88" s="204"/>
      <c r="CG88" s="204"/>
      <c r="CH88" s="204"/>
      <c r="CI88" s="204"/>
      <c r="CJ88" s="204"/>
      <c r="CK88" s="204"/>
      <c r="CL88" s="204"/>
      <c r="CM88" s="204"/>
      <c r="CN88" s="204"/>
      <c r="CO88" s="204"/>
      <c r="CP88" s="204"/>
      <c r="CQ88" s="98"/>
    </row>
    <row r="89" spans="1:95" s="67" customFormat="1" ht="30" customHeight="1" x14ac:dyDescent="0.2">
      <c r="A89" s="283" t="s">
        <v>101</v>
      </c>
      <c r="B89" s="277">
        <v>2141</v>
      </c>
      <c r="C89" s="277">
        <v>119</v>
      </c>
      <c r="D89" s="277"/>
      <c r="E89" s="278">
        <f>E91</f>
        <v>1441092</v>
      </c>
      <c r="F89" s="288">
        <f t="shared" ref="F89:I89" si="21">F91</f>
        <v>521079.36</v>
      </c>
      <c r="G89" s="278">
        <f t="shared" si="21"/>
        <v>317065.27</v>
      </c>
      <c r="H89" s="278">
        <f t="shared" si="21"/>
        <v>416541.41</v>
      </c>
      <c r="I89" s="278">
        <f t="shared" si="21"/>
        <v>430901.46</v>
      </c>
      <c r="J89" s="278">
        <f t="shared" si="17"/>
        <v>430901.46</v>
      </c>
      <c r="K89" s="278" t="s">
        <v>60</v>
      </c>
      <c r="M89" s="202"/>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c r="BV89" s="204"/>
      <c r="BW89" s="204"/>
      <c r="BX89" s="204"/>
      <c r="BY89" s="204"/>
      <c r="BZ89" s="204"/>
      <c r="CA89" s="204"/>
      <c r="CB89" s="204"/>
      <c r="CC89" s="204"/>
      <c r="CD89" s="204"/>
      <c r="CE89" s="204"/>
      <c r="CF89" s="204"/>
      <c r="CG89" s="204"/>
      <c r="CH89" s="204"/>
      <c r="CI89" s="204"/>
      <c r="CJ89" s="204"/>
      <c r="CK89" s="204"/>
      <c r="CL89" s="204"/>
      <c r="CM89" s="204"/>
      <c r="CN89" s="204"/>
      <c r="CO89" s="204"/>
      <c r="CP89" s="204"/>
      <c r="CQ89" s="98"/>
    </row>
    <row r="90" spans="1:95" s="67" customFormat="1" ht="15.75" customHeight="1" x14ac:dyDescent="0.2">
      <c r="A90" s="283"/>
      <c r="B90" s="277"/>
      <c r="C90" s="277"/>
      <c r="D90" s="277"/>
      <c r="E90" s="278"/>
      <c r="F90" s="288"/>
      <c r="G90" s="278"/>
      <c r="H90" s="278"/>
      <c r="I90" s="278"/>
      <c r="J90" s="278"/>
      <c r="K90" s="278"/>
      <c r="M90" s="202"/>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4"/>
      <c r="BZ90" s="204"/>
      <c r="CA90" s="204"/>
      <c r="CB90" s="204"/>
      <c r="CC90" s="204"/>
      <c r="CD90" s="204"/>
      <c r="CE90" s="204"/>
      <c r="CF90" s="204"/>
      <c r="CG90" s="204"/>
      <c r="CH90" s="204"/>
      <c r="CI90" s="204"/>
      <c r="CJ90" s="204"/>
      <c r="CK90" s="204"/>
      <c r="CL90" s="204"/>
      <c r="CM90" s="204"/>
      <c r="CN90" s="204"/>
      <c r="CO90" s="204"/>
      <c r="CP90" s="204"/>
      <c r="CQ90" s="98"/>
    </row>
    <row r="91" spans="1:95" s="107" customFormat="1" ht="18" customHeight="1" x14ac:dyDescent="0.2">
      <c r="A91" s="131" t="s">
        <v>192</v>
      </c>
      <c r="B91" s="104"/>
      <c r="C91" s="105" t="s">
        <v>177</v>
      </c>
      <c r="D91" s="104">
        <v>213</v>
      </c>
      <c r="E91" s="106">
        <v>1441092</v>
      </c>
      <c r="F91" s="114">
        <v>521079.36</v>
      </c>
      <c r="G91" s="113">
        <v>317065.27</v>
      </c>
      <c r="H91" s="114">
        <v>416541.41</v>
      </c>
      <c r="I91" s="114">
        <v>430901.46</v>
      </c>
      <c r="J91" s="114">
        <f>I91</f>
        <v>430901.46</v>
      </c>
      <c r="K91" s="104" t="s">
        <v>3</v>
      </c>
      <c r="L91" s="110"/>
      <c r="M91" s="202"/>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4"/>
      <c r="BS91" s="204"/>
      <c r="BT91" s="204"/>
      <c r="BU91" s="204"/>
      <c r="BV91" s="204"/>
      <c r="BW91" s="204"/>
      <c r="BX91" s="204"/>
      <c r="BY91" s="204"/>
      <c r="BZ91" s="204"/>
      <c r="CA91" s="204"/>
      <c r="CB91" s="204"/>
      <c r="CC91" s="204"/>
      <c r="CD91" s="204"/>
      <c r="CE91" s="204"/>
      <c r="CF91" s="204"/>
      <c r="CG91" s="204"/>
      <c r="CH91" s="204"/>
      <c r="CI91" s="204"/>
      <c r="CJ91" s="204"/>
      <c r="CK91" s="204"/>
      <c r="CL91" s="204"/>
      <c r="CM91" s="204"/>
      <c r="CN91" s="204"/>
      <c r="CO91" s="204"/>
      <c r="CP91" s="204"/>
      <c r="CQ91" s="98"/>
    </row>
    <row r="92" spans="1:95" s="57" customFormat="1" ht="32.25" hidden="1" customHeight="1" x14ac:dyDescent="0.2">
      <c r="A92" s="80" t="s">
        <v>73</v>
      </c>
      <c r="B92" s="79">
        <v>2200</v>
      </c>
      <c r="C92" s="79">
        <v>300</v>
      </c>
      <c r="D92" s="76"/>
      <c r="E92" s="81">
        <f>SUM(E94:E95)</f>
        <v>0</v>
      </c>
      <c r="F92" s="169">
        <f>SUM(F94:F95)</f>
        <v>0</v>
      </c>
      <c r="G92" s="81">
        <f>SUM(G94:G95)</f>
        <v>0</v>
      </c>
      <c r="H92" s="81">
        <f>SUM(H94:H95)</f>
        <v>0</v>
      </c>
      <c r="I92" s="81">
        <f>SUM(I94:I95)</f>
        <v>0</v>
      </c>
      <c r="J92" s="81"/>
      <c r="K92" s="175" t="s">
        <v>60</v>
      </c>
      <c r="M92" s="202"/>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c r="BM92" s="204"/>
      <c r="BN92" s="204"/>
      <c r="BO92" s="204"/>
      <c r="BP92" s="204"/>
      <c r="BQ92" s="204"/>
      <c r="BR92" s="204"/>
      <c r="BS92" s="204"/>
      <c r="BT92" s="204"/>
      <c r="BU92" s="204"/>
      <c r="BV92" s="204"/>
      <c r="BW92" s="204"/>
      <c r="BX92" s="204"/>
      <c r="BY92" s="204"/>
      <c r="BZ92" s="204"/>
      <c r="CA92" s="204"/>
      <c r="CB92" s="204"/>
      <c r="CC92" s="204"/>
      <c r="CD92" s="204"/>
      <c r="CE92" s="204"/>
      <c r="CF92" s="204"/>
      <c r="CG92" s="204"/>
      <c r="CH92" s="204"/>
      <c r="CI92" s="204"/>
      <c r="CJ92" s="204"/>
      <c r="CK92" s="204"/>
      <c r="CL92" s="204"/>
      <c r="CM92" s="204"/>
      <c r="CN92" s="204"/>
      <c r="CO92" s="204"/>
      <c r="CP92" s="204"/>
      <c r="CQ92" s="98"/>
    </row>
    <row r="93" spans="1:95" s="67" customFormat="1" ht="30" hidden="1" customHeight="1" x14ac:dyDescent="0.2">
      <c r="A93" s="31" t="s">
        <v>102</v>
      </c>
      <c r="B93" s="76"/>
      <c r="C93" s="76"/>
      <c r="D93" s="76"/>
      <c r="E93" s="82"/>
      <c r="F93" s="166"/>
      <c r="G93" s="82"/>
      <c r="H93" s="82"/>
      <c r="I93" s="82"/>
      <c r="J93" s="82"/>
      <c r="K93" s="176"/>
      <c r="M93" s="202"/>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98"/>
    </row>
    <row r="94" spans="1:95" s="57" customFormat="1" ht="22.5" hidden="1" customHeight="1" x14ac:dyDescent="0.2">
      <c r="A94" s="285" t="s">
        <v>103</v>
      </c>
      <c r="B94" s="286">
        <v>2210</v>
      </c>
      <c r="C94" s="286">
        <v>320</v>
      </c>
      <c r="D94" s="286"/>
      <c r="E94" s="280">
        <f>E96</f>
        <v>0</v>
      </c>
      <c r="F94" s="281">
        <f t="shared" ref="F94:I94" si="22">F96</f>
        <v>0</v>
      </c>
      <c r="G94" s="280">
        <f t="shared" si="22"/>
        <v>0</v>
      </c>
      <c r="H94" s="280">
        <f t="shared" si="22"/>
        <v>0</v>
      </c>
      <c r="I94" s="280">
        <f t="shared" si="22"/>
        <v>0</v>
      </c>
      <c r="J94" s="280"/>
      <c r="K94" s="280" t="s">
        <v>60</v>
      </c>
      <c r="M94" s="202"/>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c r="BM94" s="204"/>
      <c r="BN94" s="204"/>
      <c r="BO94" s="204"/>
      <c r="BP94" s="204"/>
      <c r="BQ94" s="204"/>
      <c r="BR94" s="204"/>
      <c r="BS94" s="204"/>
      <c r="BT94" s="204"/>
      <c r="BU94" s="204"/>
      <c r="BV94" s="204"/>
      <c r="BW94" s="204"/>
      <c r="BX94" s="204"/>
      <c r="BY94" s="204"/>
      <c r="BZ94" s="204"/>
      <c r="CA94" s="204"/>
      <c r="CB94" s="204"/>
      <c r="CC94" s="204"/>
      <c r="CD94" s="204"/>
      <c r="CE94" s="204"/>
      <c r="CF94" s="204"/>
      <c r="CG94" s="204"/>
      <c r="CH94" s="204"/>
      <c r="CI94" s="204"/>
      <c r="CJ94" s="204"/>
      <c r="CK94" s="204"/>
      <c r="CL94" s="204"/>
      <c r="CM94" s="204"/>
      <c r="CN94" s="204"/>
      <c r="CO94" s="204"/>
      <c r="CP94" s="204"/>
      <c r="CQ94" s="98"/>
    </row>
    <row r="95" spans="1:95" s="57" customFormat="1" ht="35.25" hidden="1" customHeight="1" x14ac:dyDescent="0.2">
      <c r="A95" s="285"/>
      <c r="B95" s="286"/>
      <c r="C95" s="286"/>
      <c r="D95" s="286"/>
      <c r="E95" s="280"/>
      <c r="F95" s="281"/>
      <c r="G95" s="280"/>
      <c r="H95" s="280"/>
      <c r="I95" s="280"/>
      <c r="J95" s="280"/>
      <c r="K95" s="280"/>
      <c r="M95" s="202"/>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c r="BT95" s="204"/>
      <c r="BU95" s="204"/>
      <c r="BV95" s="204"/>
      <c r="BW95" s="204"/>
      <c r="BX95" s="204"/>
      <c r="BY95" s="204"/>
      <c r="BZ95" s="204"/>
      <c r="CA95" s="204"/>
      <c r="CB95" s="204"/>
      <c r="CC95" s="204"/>
      <c r="CD95" s="204"/>
      <c r="CE95" s="204"/>
      <c r="CF95" s="204"/>
      <c r="CG95" s="204"/>
      <c r="CH95" s="204"/>
      <c r="CI95" s="204"/>
      <c r="CJ95" s="204"/>
      <c r="CK95" s="204"/>
      <c r="CL95" s="204"/>
      <c r="CM95" s="204"/>
      <c r="CN95" s="204"/>
      <c r="CO95" s="204"/>
      <c r="CP95" s="204"/>
      <c r="CQ95" s="98"/>
    </row>
    <row r="96" spans="1:95" s="67" customFormat="1" ht="30" hidden="1" customHeight="1" x14ac:dyDescent="0.2">
      <c r="A96" s="283" t="s">
        <v>104</v>
      </c>
      <c r="B96" s="277">
        <v>2211</v>
      </c>
      <c r="C96" s="277">
        <v>321</v>
      </c>
      <c r="D96" s="277"/>
      <c r="E96" s="278">
        <f>E98</f>
        <v>0</v>
      </c>
      <c r="F96" s="288">
        <f t="shared" ref="F96:I96" si="23">F98</f>
        <v>0</v>
      </c>
      <c r="G96" s="278">
        <f t="shared" si="23"/>
        <v>0</v>
      </c>
      <c r="H96" s="278">
        <f t="shared" si="23"/>
        <v>0</v>
      </c>
      <c r="I96" s="278">
        <f t="shared" si="23"/>
        <v>0</v>
      </c>
      <c r="J96" s="278"/>
      <c r="K96" s="278" t="s">
        <v>60</v>
      </c>
      <c r="M96" s="202"/>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c r="BM96" s="204"/>
      <c r="BN96" s="204"/>
      <c r="BO96" s="204"/>
      <c r="BP96" s="204"/>
      <c r="BQ96" s="204"/>
      <c r="BR96" s="204"/>
      <c r="BS96" s="204"/>
      <c r="BT96" s="204"/>
      <c r="BU96" s="204"/>
      <c r="BV96" s="204"/>
      <c r="BW96" s="204"/>
      <c r="BX96" s="204"/>
      <c r="BY96" s="204"/>
      <c r="BZ96" s="204"/>
      <c r="CA96" s="204"/>
      <c r="CB96" s="204"/>
      <c r="CC96" s="204"/>
      <c r="CD96" s="204"/>
      <c r="CE96" s="204"/>
      <c r="CF96" s="204"/>
      <c r="CG96" s="204"/>
      <c r="CH96" s="204"/>
      <c r="CI96" s="204"/>
      <c r="CJ96" s="204"/>
      <c r="CK96" s="204"/>
      <c r="CL96" s="204"/>
      <c r="CM96" s="204"/>
      <c r="CN96" s="204"/>
      <c r="CO96" s="204"/>
      <c r="CP96" s="204"/>
      <c r="CQ96" s="98"/>
    </row>
    <row r="97" spans="1:95" s="67" customFormat="1" ht="36" hidden="1" customHeight="1" x14ac:dyDescent="0.2">
      <c r="A97" s="283"/>
      <c r="B97" s="277"/>
      <c r="C97" s="277"/>
      <c r="D97" s="277"/>
      <c r="E97" s="278"/>
      <c r="F97" s="288"/>
      <c r="G97" s="278"/>
      <c r="H97" s="278"/>
      <c r="I97" s="278"/>
      <c r="J97" s="278"/>
      <c r="K97" s="278"/>
      <c r="M97" s="202"/>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c r="BM97" s="204"/>
      <c r="BN97" s="204"/>
      <c r="BO97" s="204"/>
      <c r="BP97" s="204"/>
      <c r="BQ97" s="204"/>
      <c r="BR97" s="204"/>
      <c r="BS97" s="204"/>
      <c r="BT97" s="204"/>
      <c r="BU97" s="204"/>
      <c r="BV97" s="204"/>
      <c r="BW97" s="204"/>
      <c r="BX97" s="204"/>
      <c r="BY97" s="204"/>
      <c r="BZ97" s="204"/>
      <c r="CA97" s="204"/>
      <c r="CB97" s="204"/>
      <c r="CC97" s="204"/>
      <c r="CD97" s="204"/>
      <c r="CE97" s="204"/>
      <c r="CF97" s="204"/>
      <c r="CG97" s="204"/>
      <c r="CH97" s="204"/>
      <c r="CI97" s="204"/>
      <c r="CJ97" s="204"/>
      <c r="CK97" s="204"/>
      <c r="CL97" s="204"/>
      <c r="CM97" s="204"/>
      <c r="CN97" s="204"/>
      <c r="CO97" s="204"/>
      <c r="CP97" s="204"/>
      <c r="CQ97" s="98"/>
    </row>
    <row r="98" spans="1:95" s="57" customFormat="1" ht="66.75" hidden="1" customHeight="1" x14ac:dyDescent="0.2">
      <c r="A98" s="69" t="s">
        <v>195</v>
      </c>
      <c r="B98" s="79"/>
      <c r="C98" s="105" t="s">
        <v>177</v>
      </c>
      <c r="D98" s="76">
        <v>265</v>
      </c>
      <c r="E98" s="82">
        <v>0</v>
      </c>
      <c r="F98" s="166">
        <v>0</v>
      </c>
      <c r="G98" s="82">
        <v>0</v>
      </c>
      <c r="H98" s="82">
        <f>G98</f>
        <v>0</v>
      </c>
      <c r="I98" s="82">
        <f>H98</f>
        <v>0</v>
      </c>
      <c r="J98" s="82"/>
      <c r="K98" s="176" t="s">
        <v>3</v>
      </c>
      <c r="L98" s="111"/>
      <c r="M98" s="202"/>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4"/>
      <c r="BZ98" s="204"/>
      <c r="CA98" s="204"/>
      <c r="CB98" s="204"/>
      <c r="CC98" s="204"/>
      <c r="CD98" s="204"/>
      <c r="CE98" s="204"/>
      <c r="CF98" s="204"/>
      <c r="CG98" s="204"/>
      <c r="CH98" s="204"/>
      <c r="CI98" s="204"/>
      <c r="CJ98" s="204"/>
      <c r="CK98" s="204"/>
      <c r="CL98" s="204"/>
      <c r="CM98" s="204"/>
      <c r="CN98" s="204"/>
      <c r="CO98" s="204"/>
      <c r="CP98" s="204"/>
      <c r="CQ98" s="98"/>
    </row>
    <row r="99" spans="1:95" s="57" customFormat="1" ht="38.25" customHeight="1" x14ac:dyDescent="0.2">
      <c r="A99" s="80" t="s">
        <v>74</v>
      </c>
      <c r="B99" s="79">
        <v>2300</v>
      </c>
      <c r="C99" s="79">
        <v>850</v>
      </c>
      <c r="D99" s="76"/>
      <c r="E99" s="81">
        <f>E101+E104+E106</f>
        <v>1853280.3199999998</v>
      </c>
      <c r="F99" s="169">
        <f t="shared" ref="F99:I99" si="24">F101+F104+F106</f>
        <v>1851708.3800000001</v>
      </c>
      <c r="G99" s="81">
        <f t="shared" si="24"/>
        <v>1740369</v>
      </c>
      <c r="H99" s="81">
        <f t="shared" si="24"/>
        <v>1764979</v>
      </c>
      <c r="I99" s="81">
        <f t="shared" si="24"/>
        <v>1764979</v>
      </c>
      <c r="J99" s="81">
        <f>I99</f>
        <v>1764979</v>
      </c>
      <c r="K99" s="175" t="s">
        <v>60</v>
      </c>
      <c r="M99" s="202"/>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204"/>
      <c r="CQ99" s="98"/>
    </row>
    <row r="100" spans="1:95" s="67" customFormat="1" ht="30" customHeight="1" x14ac:dyDescent="0.2">
      <c r="A100" s="152" t="s">
        <v>233</v>
      </c>
      <c r="B100" s="76"/>
      <c r="C100" s="76"/>
      <c r="D100" s="76"/>
      <c r="E100" s="82"/>
      <c r="F100" s="166"/>
      <c r="G100" s="82"/>
      <c r="H100" s="82"/>
      <c r="I100" s="82"/>
      <c r="J100" s="82"/>
      <c r="K100" s="176"/>
      <c r="M100" s="202"/>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4"/>
      <c r="BR100" s="204"/>
      <c r="BS100" s="204"/>
      <c r="BT100" s="204"/>
      <c r="BU100" s="204"/>
      <c r="BV100" s="204"/>
      <c r="BW100" s="204"/>
      <c r="BX100" s="204"/>
      <c r="BY100" s="204"/>
      <c r="BZ100" s="204"/>
      <c r="CA100" s="204"/>
      <c r="CB100" s="204"/>
      <c r="CC100" s="204"/>
      <c r="CD100" s="204"/>
      <c r="CE100" s="204"/>
      <c r="CF100" s="204"/>
      <c r="CG100" s="204"/>
      <c r="CH100" s="204"/>
      <c r="CI100" s="204"/>
      <c r="CJ100" s="204"/>
      <c r="CK100" s="204"/>
      <c r="CL100" s="204"/>
      <c r="CM100" s="204"/>
      <c r="CN100" s="204"/>
      <c r="CO100" s="204"/>
      <c r="CP100" s="204"/>
      <c r="CQ100" s="98"/>
    </row>
    <row r="101" spans="1:95" s="57" customFormat="1" ht="23.25" customHeight="1" x14ac:dyDescent="0.2">
      <c r="A101" s="285" t="s">
        <v>105</v>
      </c>
      <c r="B101" s="286">
        <v>2310</v>
      </c>
      <c r="C101" s="286">
        <v>851</v>
      </c>
      <c r="D101" s="286"/>
      <c r="E101" s="280">
        <f>E103</f>
        <v>1847936.17</v>
      </c>
      <c r="F101" s="281">
        <f t="shared" ref="F101:I101" si="25">F103</f>
        <v>1816045.28</v>
      </c>
      <c r="G101" s="280">
        <f t="shared" si="25"/>
        <v>1736869</v>
      </c>
      <c r="H101" s="280">
        <f t="shared" si="25"/>
        <v>1764979</v>
      </c>
      <c r="I101" s="280">
        <f t="shared" si="25"/>
        <v>1764979</v>
      </c>
      <c r="J101" s="280">
        <f>I101</f>
        <v>1764979</v>
      </c>
      <c r="K101" s="280" t="s">
        <v>60</v>
      </c>
      <c r="M101" s="202"/>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4"/>
      <c r="BR101" s="204"/>
      <c r="BS101" s="204"/>
      <c r="BT101" s="204"/>
      <c r="BU101" s="204"/>
      <c r="BV101" s="204"/>
      <c r="BW101" s="204"/>
      <c r="BX101" s="204"/>
      <c r="BY101" s="204"/>
      <c r="BZ101" s="204"/>
      <c r="CA101" s="204"/>
      <c r="CB101" s="204"/>
      <c r="CC101" s="204"/>
      <c r="CD101" s="204"/>
      <c r="CE101" s="204"/>
      <c r="CF101" s="204"/>
      <c r="CG101" s="204"/>
      <c r="CH101" s="204"/>
      <c r="CI101" s="204"/>
      <c r="CJ101" s="204"/>
      <c r="CK101" s="204"/>
      <c r="CL101" s="204"/>
      <c r="CM101" s="204"/>
      <c r="CN101" s="204"/>
      <c r="CO101" s="204"/>
      <c r="CP101" s="204"/>
      <c r="CQ101" s="98"/>
    </row>
    <row r="102" spans="1:95" s="57" customFormat="1" ht="18" customHeight="1" x14ac:dyDescent="0.2">
      <c r="A102" s="285"/>
      <c r="B102" s="286"/>
      <c r="C102" s="286"/>
      <c r="D102" s="286"/>
      <c r="E102" s="280"/>
      <c r="F102" s="281"/>
      <c r="G102" s="280"/>
      <c r="H102" s="280"/>
      <c r="I102" s="280"/>
      <c r="J102" s="280"/>
      <c r="K102" s="280"/>
      <c r="M102" s="202"/>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98"/>
    </row>
    <row r="103" spans="1:95" s="57" customFormat="1" ht="25.5" customHeight="1" x14ac:dyDescent="0.2">
      <c r="A103" s="130" t="s">
        <v>196</v>
      </c>
      <c r="B103" s="79"/>
      <c r="C103" s="105" t="s">
        <v>177</v>
      </c>
      <c r="D103" s="76">
        <v>291</v>
      </c>
      <c r="E103" s="82">
        <v>1847936.17</v>
      </c>
      <c r="F103" s="166">
        <v>1816045.28</v>
      </c>
      <c r="G103" s="82">
        <v>1736869</v>
      </c>
      <c r="H103" s="82">
        <v>1764979</v>
      </c>
      <c r="I103" s="82">
        <v>1764979</v>
      </c>
      <c r="J103" s="82">
        <f>I103</f>
        <v>1764979</v>
      </c>
      <c r="K103" s="176" t="s">
        <v>3</v>
      </c>
      <c r="L103" s="111"/>
      <c r="M103" s="202"/>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98"/>
    </row>
    <row r="104" spans="1:95" s="57" customFormat="1" ht="78" customHeight="1" x14ac:dyDescent="0.2">
      <c r="A104" s="80" t="s">
        <v>75</v>
      </c>
      <c r="B104" s="79">
        <v>2320</v>
      </c>
      <c r="C104" s="79">
        <v>852</v>
      </c>
      <c r="D104" s="79"/>
      <c r="E104" s="81">
        <f>E105</f>
        <v>800</v>
      </c>
      <c r="F104" s="169">
        <f t="shared" ref="F104:I104" si="26">F105</f>
        <v>4717</v>
      </c>
      <c r="G104" s="81">
        <f t="shared" si="26"/>
        <v>3000</v>
      </c>
      <c r="H104" s="81">
        <f t="shared" si="26"/>
        <v>0</v>
      </c>
      <c r="I104" s="81">
        <f t="shared" si="26"/>
        <v>0</v>
      </c>
      <c r="J104" s="81">
        <f t="shared" ref="J104:J109" si="27">I104</f>
        <v>0</v>
      </c>
      <c r="K104" s="175" t="s">
        <v>60</v>
      </c>
      <c r="M104" s="202"/>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98"/>
    </row>
    <row r="105" spans="1:95" s="57" customFormat="1" ht="25.5" customHeight="1" x14ac:dyDescent="0.2">
      <c r="A105" s="130" t="s">
        <v>196</v>
      </c>
      <c r="B105" s="79"/>
      <c r="C105" s="105" t="s">
        <v>177</v>
      </c>
      <c r="D105" s="76">
        <v>291</v>
      </c>
      <c r="E105" s="82">
        <v>800</v>
      </c>
      <c r="F105" s="166">
        <v>4717</v>
      </c>
      <c r="G105" s="82">
        <v>3000</v>
      </c>
      <c r="H105" s="82">
        <v>0</v>
      </c>
      <c r="I105" s="82">
        <f>H105</f>
        <v>0</v>
      </c>
      <c r="J105" s="82">
        <f t="shared" si="27"/>
        <v>0</v>
      </c>
      <c r="K105" s="176" t="s">
        <v>3</v>
      </c>
      <c r="L105" s="111"/>
      <c r="M105" s="202"/>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4"/>
      <c r="BR105" s="204"/>
      <c r="BS105" s="204"/>
      <c r="BT105" s="204"/>
      <c r="BU105" s="204"/>
      <c r="BV105" s="204"/>
      <c r="BW105" s="204"/>
      <c r="BX105" s="204"/>
      <c r="BY105" s="204"/>
      <c r="BZ105" s="204"/>
      <c r="CA105" s="204"/>
      <c r="CB105" s="204"/>
      <c r="CC105" s="204"/>
      <c r="CD105" s="204"/>
      <c r="CE105" s="204"/>
      <c r="CF105" s="204"/>
      <c r="CG105" s="204"/>
      <c r="CH105" s="204"/>
      <c r="CI105" s="204"/>
      <c r="CJ105" s="204"/>
      <c r="CK105" s="204"/>
      <c r="CL105" s="204"/>
      <c r="CM105" s="204"/>
      <c r="CN105" s="204"/>
      <c r="CO105" s="204"/>
      <c r="CP105" s="204"/>
      <c r="CQ105" s="98"/>
    </row>
    <row r="106" spans="1:95" s="57" customFormat="1" ht="58.5" customHeight="1" x14ac:dyDescent="0.2">
      <c r="A106" s="80" t="s">
        <v>76</v>
      </c>
      <c r="B106" s="79">
        <v>2330</v>
      </c>
      <c r="C106" s="79">
        <v>853</v>
      </c>
      <c r="D106" s="79"/>
      <c r="E106" s="81">
        <f>SUM(E107:E108)</f>
        <v>4544.1499999999996</v>
      </c>
      <c r="F106" s="169">
        <f>SUM(F107:F109)</f>
        <v>30946.1</v>
      </c>
      <c r="G106" s="81">
        <f t="shared" ref="G106:I106" si="28">SUM(G107:G108)</f>
        <v>500</v>
      </c>
      <c r="H106" s="81">
        <f t="shared" si="28"/>
        <v>0</v>
      </c>
      <c r="I106" s="81">
        <f t="shared" si="28"/>
        <v>0</v>
      </c>
      <c r="J106" s="81">
        <f t="shared" si="27"/>
        <v>0</v>
      </c>
      <c r="K106" s="175" t="s">
        <v>60</v>
      </c>
      <c r="M106" s="202"/>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c r="BM106" s="204"/>
      <c r="BN106" s="204"/>
      <c r="BO106" s="204"/>
      <c r="BP106" s="204"/>
      <c r="BQ106" s="204"/>
      <c r="BR106" s="204"/>
      <c r="BS106" s="204"/>
      <c r="BT106" s="204"/>
      <c r="BU106" s="204"/>
      <c r="BV106" s="204"/>
      <c r="BW106" s="204"/>
      <c r="BX106" s="204"/>
      <c r="BY106" s="204"/>
      <c r="BZ106" s="204"/>
      <c r="CA106" s="204"/>
      <c r="CB106" s="204"/>
      <c r="CC106" s="204"/>
      <c r="CD106" s="204"/>
      <c r="CE106" s="204"/>
      <c r="CF106" s="204"/>
      <c r="CG106" s="204"/>
      <c r="CH106" s="204"/>
      <c r="CI106" s="204"/>
      <c r="CJ106" s="204"/>
      <c r="CK106" s="204"/>
      <c r="CL106" s="204"/>
      <c r="CM106" s="204"/>
      <c r="CN106" s="204"/>
      <c r="CO106" s="204"/>
      <c r="CP106" s="204"/>
      <c r="CQ106" s="98"/>
    </row>
    <row r="107" spans="1:95" s="57" customFormat="1" ht="68.25" customHeight="1" x14ac:dyDescent="0.2">
      <c r="A107" s="130" t="s">
        <v>197</v>
      </c>
      <c r="B107" s="79"/>
      <c r="C107" s="105" t="s">
        <v>177</v>
      </c>
      <c r="D107" s="76">
        <v>292</v>
      </c>
      <c r="E107" s="82">
        <v>3762.4</v>
      </c>
      <c r="F107" s="166">
        <v>0</v>
      </c>
      <c r="G107" s="82">
        <v>0</v>
      </c>
      <c r="H107" s="82">
        <v>0</v>
      </c>
      <c r="I107" s="82">
        <v>0</v>
      </c>
      <c r="J107" s="82">
        <f t="shared" si="27"/>
        <v>0</v>
      </c>
      <c r="K107" s="176" t="s">
        <v>3</v>
      </c>
      <c r="L107" s="111"/>
      <c r="M107" s="202"/>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4"/>
      <c r="BR107" s="204"/>
      <c r="BS107" s="204"/>
      <c r="BT107" s="204"/>
      <c r="BU107" s="204"/>
      <c r="BV107" s="204"/>
      <c r="BW107" s="204"/>
      <c r="BX107" s="204"/>
      <c r="BY107" s="204"/>
      <c r="BZ107" s="204"/>
      <c r="CA107" s="204"/>
      <c r="CB107" s="204"/>
      <c r="CC107" s="204"/>
      <c r="CD107" s="204"/>
      <c r="CE107" s="204"/>
      <c r="CF107" s="204"/>
      <c r="CG107" s="204"/>
      <c r="CH107" s="204"/>
      <c r="CI107" s="204"/>
      <c r="CJ107" s="204"/>
      <c r="CK107" s="204"/>
      <c r="CL107" s="204"/>
      <c r="CM107" s="204"/>
      <c r="CN107" s="204"/>
      <c r="CO107" s="204"/>
      <c r="CP107" s="204"/>
      <c r="CQ107" s="98"/>
    </row>
    <row r="108" spans="1:95" s="57" customFormat="1" ht="65.25" customHeight="1" x14ac:dyDescent="0.2">
      <c r="A108" s="130" t="s">
        <v>198</v>
      </c>
      <c r="B108" s="79"/>
      <c r="C108" s="105" t="s">
        <v>177</v>
      </c>
      <c r="D108" s="76">
        <v>293</v>
      </c>
      <c r="E108" s="82">
        <v>781.75</v>
      </c>
      <c r="F108" s="166">
        <v>946.1</v>
      </c>
      <c r="G108" s="82">
        <v>500</v>
      </c>
      <c r="H108" s="82">
        <v>0</v>
      </c>
      <c r="I108" s="82">
        <v>0</v>
      </c>
      <c r="J108" s="82">
        <v>0</v>
      </c>
      <c r="K108" s="176" t="s">
        <v>3</v>
      </c>
      <c r="L108" s="111"/>
      <c r="M108" s="202"/>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4"/>
      <c r="CD108" s="204"/>
      <c r="CE108" s="204"/>
      <c r="CF108" s="204"/>
      <c r="CG108" s="204"/>
      <c r="CH108" s="204"/>
      <c r="CI108" s="204"/>
      <c r="CJ108" s="204"/>
      <c r="CK108" s="204"/>
      <c r="CL108" s="204"/>
      <c r="CM108" s="204"/>
      <c r="CN108" s="204"/>
      <c r="CO108" s="204"/>
      <c r="CP108" s="204"/>
      <c r="CQ108" s="98"/>
    </row>
    <row r="109" spans="1:95" s="57" customFormat="1" ht="39" customHeight="1" x14ac:dyDescent="0.2">
      <c r="A109" s="130" t="s">
        <v>223</v>
      </c>
      <c r="B109" s="142"/>
      <c r="C109" s="105" t="s">
        <v>177</v>
      </c>
      <c r="D109" s="143">
        <v>295</v>
      </c>
      <c r="E109" s="141">
        <v>0</v>
      </c>
      <c r="F109" s="166">
        <v>30000</v>
      </c>
      <c r="G109" s="141">
        <v>0</v>
      </c>
      <c r="H109" s="141">
        <v>0</v>
      </c>
      <c r="I109" s="141">
        <f t="shared" ref="I109" si="29">H109</f>
        <v>0</v>
      </c>
      <c r="J109" s="141">
        <f t="shared" si="27"/>
        <v>0</v>
      </c>
      <c r="K109" s="176" t="s">
        <v>3</v>
      </c>
      <c r="L109" s="111"/>
      <c r="M109" s="202"/>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98"/>
    </row>
    <row r="110" spans="1:95" s="57" customFormat="1" ht="38.25" customHeight="1" x14ac:dyDescent="0.25">
      <c r="A110" s="59" t="s">
        <v>234</v>
      </c>
      <c r="B110" s="79">
        <v>2600</v>
      </c>
      <c r="C110" s="79" t="s">
        <v>60</v>
      </c>
      <c r="D110" s="76"/>
      <c r="E110" s="81">
        <f>E112</f>
        <v>2509646.69</v>
      </c>
      <c r="F110" s="169">
        <f t="shared" ref="F110:J110" si="30">F112</f>
        <v>2458210.6800000002</v>
      </c>
      <c r="G110" s="81">
        <f t="shared" si="30"/>
        <v>4004146.3200000003</v>
      </c>
      <c r="H110" s="81">
        <f t="shared" si="30"/>
        <v>2895949.87</v>
      </c>
      <c r="I110" s="81">
        <f t="shared" si="30"/>
        <v>2854050.0900000003</v>
      </c>
      <c r="J110" s="81">
        <f t="shared" si="30"/>
        <v>1845672.19</v>
      </c>
      <c r="K110" s="175">
        <f t="shared" ref="K110" si="31">K112</f>
        <v>1845672.19</v>
      </c>
      <c r="M110" s="202"/>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c r="CQ110" s="98"/>
    </row>
    <row r="111" spans="1:95" s="67" customFormat="1" ht="30" customHeight="1" x14ac:dyDescent="0.2">
      <c r="A111" s="152" t="s">
        <v>233</v>
      </c>
      <c r="B111" s="76"/>
      <c r="C111" s="76"/>
      <c r="D111" s="76"/>
      <c r="E111" s="82"/>
      <c r="F111" s="166"/>
      <c r="G111" s="82"/>
      <c r="H111" s="82"/>
      <c r="I111" s="82"/>
      <c r="J111" s="78"/>
      <c r="K111" s="182"/>
      <c r="M111" s="202"/>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98"/>
    </row>
    <row r="112" spans="1:95" s="57" customFormat="1" ht="32.25" customHeight="1" x14ac:dyDescent="0.2">
      <c r="A112" s="116" t="s">
        <v>268</v>
      </c>
      <c r="B112" s="93">
        <v>2640</v>
      </c>
      <c r="C112" s="93">
        <v>244</v>
      </c>
      <c r="D112" s="93"/>
      <c r="E112" s="94">
        <f>SUM(E113:E122)</f>
        <v>2509646.69</v>
      </c>
      <c r="F112" s="169">
        <f t="shared" ref="F112:J112" si="32">SUM(F113:F122)</f>
        <v>2458210.6800000002</v>
      </c>
      <c r="G112" s="94">
        <f t="shared" si="32"/>
        <v>4004146.3200000003</v>
      </c>
      <c r="H112" s="94">
        <f t="shared" si="32"/>
        <v>2895949.87</v>
      </c>
      <c r="I112" s="94">
        <f t="shared" si="32"/>
        <v>2854050.0900000003</v>
      </c>
      <c r="J112" s="94">
        <f t="shared" si="32"/>
        <v>1845672.19</v>
      </c>
      <c r="K112" s="181">
        <f t="shared" ref="K112" si="33">SUM(K113:K122)</f>
        <v>1845672.19</v>
      </c>
      <c r="L112" s="111"/>
      <c r="M112" s="202"/>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98"/>
    </row>
    <row r="113" spans="1:95" s="107" customFormat="1" ht="18" customHeight="1" x14ac:dyDescent="0.2">
      <c r="A113" s="132" t="s">
        <v>199</v>
      </c>
      <c r="B113" s="104"/>
      <c r="C113" s="105" t="s">
        <v>177</v>
      </c>
      <c r="D113" s="104">
        <v>221</v>
      </c>
      <c r="E113" s="106">
        <v>8411.76</v>
      </c>
      <c r="F113" s="114">
        <v>8264.32</v>
      </c>
      <c r="G113" s="113">
        <v>8300.16</v>
      </c>
      <c r="H113" s="114">
        <v>8500</v>
      </c>
      <c r="I113" s="114">
        <v>8700</v>
      </c>
      <c r="J113" s="114">
        <f t="shared" ref="G113:K114" si="34">I113</f>
        <v>8700</v>
      </c>
      <c r="K113" s="114">
        <f t="shared" si="34"/>
        <v>8700</v>
      </c>
      <c r="L113" s="110"/>
      <c r="M113" s="202"/>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98"/>
    </row>
    <row r="114" spans="1:95" s="107" customFormat="1" ht="18" customHeight="1" x14ac:dyDescent="0.2">
      <c r="A114" s="132" t="s">
        <v>207</v>
      </c>
      <c r="B114" s="104"/>
      <c r="C114" s="105" t="s">
        <v>177</v>
      </c>
      <c r="D114" s="104">
        <v>222</v>
      </c>
      <c r="E114" s="114">
        <v>0</v>
      </c>
      <c r="F114" s="114">
        <v>0</v>
      </c>
      <c r="G114" s="113">
        <f t="shared" si="34"/>
        <v>0</v>
      </c>
      <c r="H114" s="114">
        <f t="shared" si="34"/>
        <v>0</v>
      </c>
      <c r="I114" s="114">
        <f t="shared" si="34"/>
        <v>0</v>
      </c>
      <c r="J114" s="114">
        <f t="shared" si="34"/>
        <v>0</v>
      </c>
      <c r="K114" s="114">
        <f t="shared" si="34"/>
        <v>0</v>
      </c>
      <c r="L114" s="110"/>
      <c r="M114" s="202"/>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c r="BZ114" s="204"/>
      <c r="CA114" s="204"/>
      <c r="CB114" s="204"/>
      <c r="CC114" s="204"/>
      <c r="CD114" s="204"/>
      <c r="CE114" s="204"/>
      <c r="CF114" s="204"/>
      <c r="CG114" s="204"/>
      <c r="CH114" s="204"/>
      <c r="CI114" s="204"/>
      <c r="CJ114" s="204"/>
      <c r="CK114" s="204"/>
      <c r="CL114" s="204"/>
      <c r="CM114" s="204"/>
      <c r="CN114" s="204"/>
      <c r="CO114" s="204"/>
      <c r="CP114" s="204"/>
      <c r="CQ114" s="98"/>
    </row>
    <row r="115" spans="1:95" s="107" customFormat="1" ht="35.25" customHeight="1" x14ac:dyDescent="0.2">
      <c r="A115" s="132" t="s">
        <v>200</v>
      </c>
      <c r="B115" s="104"/>
      <c r="C115" s="105" t="s">
        <v>177</v>
      </c>
      <c r="D115" s="104">
        <v>225</v>
      </c>
      <c r="E115" s="106">
        <v>1206090.72</v>
      </c>
      <c r="F115" s="114">
        <v>1375678.3</v>
      </c>
      <c r="G115" s="113">
        <v>2523498.23</v>
      </c>
      <c r="H115" s="114">
        <f>2523000-256040.77</f>
        <v>2266959.23</v>
      </c>
      <c r="I115" s="114">
        <f>2200000-38170.51</f>
        <v>2161829.4900000002</v>
      </c>
      <c r="J115" s="114">
        <v>1153451.5900000001</v>
      </c>
      <c r="K115" s="114">
        <f t="shared" ref="J115:K122" si="35">J115</f>
        <v>1153451.5900000001</v>
      </c>
      <c r="L115" s="110"/>
      <c r="M115" s="202"/>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c r="CL115" s="204"/>
      <c r="CM115" s="204"/>
      <c r="CN115" s="204"/>
      <c r="CO115" s="204"/>
      <c r="CP115" s="204"/>
      <c r="CQ115" s="98"/>
    </row>
    <row r="116" spans="1:95" s="107" customFormat="1" ht="18" customHeight="1" x14ac:dyDescent="0.2">
      <c r="A116" s="132" t="s">
        <v>194</v>
      </c>
      <c r="B116" s="104"/>
      <c r="C116" s="105" t="s">
        <v>177</v>
      </c>
      <c r="D116" s="104">
        <v>226</v>
      </c>
      <c r="E116" s="106">
        <f>204262.5-E87</f>
        <v>196119.5</v>
      </c>
      <c r="F116" s="114">
        <f>267241-F87</f>
        <v>252241</v>
      </c>
      <c r="G116" s="113">
        <f>81784+125000</f>
        <v>206784</v>
      </c>
      <c r="H116" s="114">
        <v>181430</v>
      </c>
      <c r="I116" s="114">
        <v>181430</v>
      </c>
      <c r="J116" s="114">
        <v>181430</v>
      </c>
      <c r="K116" s="114">
        <f t="shared" si="35"/>
        <v>181430</v>
      </c>
      <c r="L116" s="110"/>
      <c r="M116" s="202"/>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c r="BZ116" s="204"/>
      <c r="CA116" s="204"/>
      <c r="CB116" s="204"/>
      <c r="CC116" s="204"/>
      <c r="CD116" s="204"/>
      <c r="CE116" s="204"/>
      <c r="CF116" s="204"/>
      <c r="CG116" s="204"/>
      <c r="CH116" s="204"/>
      <c r="CI116" s="204"/>
      <c r="CJ116" s="204"/>
      <c r="CK116" s="204"/>
      <c r="CL116" s="204"/>
      <c r="CM116" s="204"/>
      <c r="CN116" s="204"/>
      <c r="CO116" s="204"/>
      <c r="CP116" s="204"/>
      <c r="CQ116" s="98"/>
    </row>
    <row r="117" spans="1:95" s="107" customFormat="1" ht="18" customHeight="1" x14ac:dyDescent="0.2">
      <c r="A117" s="132" t="s">
        <v>201</v>
      </c>
      <c r="B117" s="104"/>
      <c r="C117" s="105" t="s">
        <v>177</v>
      </c>
      <c r="D117" s="104">
        <v>310</v>
      </c>
      <c r="E117" s="106">
        <v>302267.25</v>
      </c>
      <c r="F117" s="114">
        <v>270311</v>
      </c>
      <c r="G117" s="113">
        <v>0</v>
      </c>
      <c r="H117" s="114">
        <v>0</v>
      </c>
      <c r="I117" s="114">
        <v>0</v>
      </c>
      <c r="J117" s="114">
        <v>0</v>
      </c>
      <c r="K117" s="114">
        <v>0</v>
      </c>
      <c r="L117" s="110"/>
      <c r="M117" s="202"/>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c r="CF117" s="204"/>
      <c r="CG117" s="204"/>
      <c r="CH117" s="204"/>
      <c r="CI117" s="204"/>
      <c r="CJ117" s="204"/>
      <c r="CK117" s="204"/>
      <c r="CL117" s="204"/>
      <c r="CM117" s="204"/>
      <c r="CN117" s="204"/>
      <c r="CO117" s="204"/>
      <c r="CP117" s="204"/>
      <c r="CQ117" s="98"/>
    </row>
    <row r="118" spans="1:95" s="107" customFormat="1" ht="55.5" customHeight="1" x14ac:dyDescent="0.2">
      <c r="A118" s="132" t="s">
        <v>202</v>
      </c>
      <c r="B118" s="104"/>
      <c r="C118" s="105" t="s">
        <v>177</v>
      </c>
      <c r="D118" s="104">
        <v>341</v>
      </c>
      <c r="E118" s="106">
        <v>16960.400000000001</v>
      </c>
      <c r="F118" s="114">
        <v>17000</v>
      </c>
      <c r="G118" s="113">
        <v>20000</v>
      </c>
      <c r="H118" s="114">
        <v>0</v>
      </c>
      <c r="I118" s="114">
        <f t="shared" ref="I118" si="36">H118</f>
        <v>0</v>
      </c>
      <c r="J118" s="114">
        <f t="shared" si="35"/>
        <v>0</v>
      </c>
      <c r="K118" s="114">
        <f t="shared" si="35"/>
        <v>0</v>
      </c>
      <c r="L118" s="110"/>
      <c r="M118" s="202"/>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c r="BM118" s="204"/>
      <c r="BN118" s="204"/>
      <c r="BO118" s="204"/>
      <c r="BP118" s="204"/>
      <c r="BQ118" s="204"/>
      <c r="BR118" s="204"/>
      <c r="BS118" s="204"/>
      <c r="BT118" s="204"/>
      <c r="BU118" s="204"/>
      <c r="BV118" s="204"/>
      <c r="BW118" s="204"/>
      <c r="BX118" s="204"/>
      <c r="BY118" s="204"/>
      <c r="BZ118" s="204"/>
      <c r="CA118" s="204"/>
      <c r="CB118" s="204"/>
      <c r="CC118" s="204"/>
      <c r="CD118" s="204"/>
      <c r="CE118" s="204"/>
      <c r="CF118" s="204"/>
      <c r="CG118" s="204"/>
      <c r="CH118" s="204"/>
      <c r="CI118" s="204"/>
      <c r="CJ118" s="204"/>
      <c r="CK118" s="204"/>
      <c r="CL118" s="204"/>
      <c r="CM118" s="204"/>
      <c r="CN118" s="204"/>
      <c r="CO118" s="204"/>
      <c r="CP118" s="204"/>
      <c r="CQ118" s="98"/>
    </row>
    <row r="119" spans="1:95" s="107" customFormat="1" ht="34.5" customHeight="1" x14ac:dyDescent="0.2">
      <c r="A119" s="132" t="s">
        <v>203</v>
      </c>
      <c r="B119" s="104"/>
      <c r="C119" s="105" t="s">
        <v>177</v>
      </c>
      <c r="D119" s="104">
        <v>342</v>
      </c>
      <c r="E119" s="106">
        <v>228844.66</v>
      </c>
      <c r="F119" s="114">
        <v>154847.79</v>
      </c>
      <c r="G119" s="113">
        <v>457025.93</v>
      </c>
      <c r="H119" s="114">
        <v>302090.59999999998</v>
      </c>
      <c r="I119" s="114">
        <f t="shared" ref="I119" si="37">H119</f>
        <v>302090.59999999998</v>
      </c>
      <c r="J119" s="114">
        <f t="shared" si="35"/>
        <v>302090.59999999998</v>
      </c>
      <c r="K119" s="114">
        <f t="shared" si="35"/>
        <v>302090.59999999998</v>
      </c>
      <c r="L119" s="110"/>
      <c r="M119" s="202"/>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204"/>
      <c r="CA119" s="204"/>
      <c r="CB119" s="204"/>
      <c r="CC119" s="204"/>
      <c r="CD119" s="204"/>
      <c r="CE119" s="204"/>
      <c r="CF119" s="204"/>
      <c r="CG119" s="204"/>
      <c r="CH119" s="204"/>
      <c r="CI119" s="204"/>
      <c r="CJ119" s="204"/>
      <c r="CK119" s="204"/>
      <c r="CL119" s="204"/>
      <c r="CM119" s="204"/>
      <c r="CN119" s="204"/>
      <c r="CO119" s="204"/>
      <c r="CP119" s="204"/>
      <c r="CQ119" s="98"/>
    </row>
    <row r="120" spans="1:95" s="107" customFormat="1" ht="33.75" customHeight="1" x14ac:dyDescent="0.2">
      <c r="A120" s="132" t="s">
        <v>204</v>
      </c>
      <c r="B120" s="104"/>
      <c r="C120" s="105" t="s">
        <v>177</v>
      </c>
      <c r="D120" s="104">
        <v>344</v>
      </c>
      <c r="E120" s="106">
        <v>91035.520000000004</v>
      </c>
      <c r="F120" s="114">
        <v>35762.5</v>
      </c>
      <c r="G120" s="113">
        <v>39792</v>
      </c>
      <c r="H120" s="114">
        <v>0</v>
      </c>
      <c r="I120" s="114">
        <f t="shared" ref="I120" si="38">H120</f>
        <v>0</v>
      </c>
      <c r="J120" s="114">
        <f t="shared" si="35"/>
        <v>0</v>
      </c>
      <c r="K120" s="114">
        <f t="shared" si="35"/>
        <v>0</v>
      </c>
      <c r="L120" s="110"/>
      <c r="M120" s="202"/>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c r="CF120" s="204"/>
      <c r="CG120" s="204"/>
      <c r="CH120" s="204"/>
      <c r="CI120" s="204"/>
      <c r="CJ120" s="204"/>
      <c r="CK120" s="204"/>
      <c r="CL120" s="204"/>
      <c r="CM120" s="204"/>
      <c r="CN120" s="204"/>
      <c r="CO120" s="204"/>
      <c r="CP120" s="204"/>
      <c r="CQ120" s="98"/>
    </row>
    <row r="121" spans="1:95" s="107" customFormat="1" ht="34.5" customHeight="1" x14ac:dyDescent="0.2">
      <c r="A121" s="132" t="s">
        <v>205</v>
      </c>
      <c r="B121" s="104"/>
      <c r="C121" s="105" t="s">
        <v>177</v>
      </c>
      <c r="D121" s="104">
        <v>345</v>
      </c>
      <c r="E121" s="106">
        <v>27037.31</v>
      </c>
      <c r="F121" s="114">
        <v>56760</v>
      </c>
      <c r="G121" s="113">
        <v>125365</v>
      </c>
      <c r="H121" s="114">
        <v>0</v>
      </c>
      <c r="I121" s="114">
        <f t="shared" ref="I121" si="39">H121</f>
        <v>0</v>
      </c>
      <c r="J121" s="114">
        <f t="shared" si="35"/>
        <v>0</v>
      </c>
      <c r="K121" s="114">
        <f t="shared" si="35"/>
        <v>0</v>
      </c>
      <c r="L121" s="110"/>
      <c r="M121" s="202"/>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c r="CF121" s="204"/>
      <c r="CG121" s="204"/>
      <c r="CH121" s="204"/>
      <c r="CI121" s="204"/>
      <c r="CJ121" s="204"/>
      <c r="CK121" s="204"/>
      <c r="CL121" s="204"/>
      <c r="CM121" s="204"/>
      <c r="CN121" s="204"/>
      <c r="CO121" s="204"/>
      <c r="CP121" s="204"/>
      <c r="CQ121" s="98"/>
    </row>
    <row r="122" spans="1:95" s="107" customFormat="1" ht="42.75" customHeight="1" x14ac:dyDescent="0.2">
      <c r="A122" s="132" t="s">
        <v>206</v>
      </c>
      <c r="B122" s="104"/>
      <c r="C122" s="105" t="s">
        <v>177</v>
      </c>
      <c r="D122" s="104">
        <v>346</v>
      </c>
      <c r="E122" s="106">
        <v>432879.57</v>
      </c>
      <c r="F122" s="114">
        <v>287345.77</v>
      </c>
      <c r="G122" s="113">
        <v>623381</v>
      </c>
      <c r="H122" s="114">
        <v>136970.04</v>
      </c>
      <c r="I122" s="114">
        <v>200000</v>
      </c>
      <c r="J122" s="114">
        <f t="shared" si="35"/>
        <v>200000</v>
      </c>
      <c r="K122" s="114">
        <f t="shared" si="35"/>
        <v>200000</v>
      </c>
      <c r="L122" s="110"/>
      <c r="M122" s="202"/>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c r="BM122" s="204"/>
      <c r="BN122" s="204"/>
      <c r="BO122" s="204"/>
      <c r="BP122" s="204"/>
      <c r="BQ122" s="204"/>
      <c r="BR122" s="204"/>
      <c r="BS122" s="204"/>
      <c r="BT122" s="204"/>
      <c r="BU122" s="204"/>
      <c r="BV122" s="204"/>
      <c r="BW122" s="204"/>
      <c r="BX122" s="204"/>
      <c r="BY122" s="204"/>
      <c r="BZ122" s="204"/>
      <c r="CA122" s="204"/>
      <c r="CB122" s="204"/>
      <c r="CC122" s="204"/>
      <c r="CD122" s="204"/>
      <c r="CE122" s="204"/>
      <c r="CF122" s="204"/>
      <c r="CG122" s="204"/>
      <c r="CH122" s="204"/>
      <c r="CI122" s="204"/>
      <c r="CJ122" s="204"/>
      <c r="CK122" s="204"/>
      <c r="CL122" s="204"/>
      <c r="CM122" s="204"/>
      <c r="CN122" s="204"/>
      <c r="CO122" s="204"/>
      <c r="CP122" s="204"/>
      <c r="CQ122" s="98"/>
    </row>
    <row r="123" spans="1:95" s="119" customFormat="1" ht="30" customHeight="1" x14ac:dyDescent="0.3">
      <c r="A123" s="129" t="s">
        <v>176</v>
      </c>
      <c r="B123" s="284" t="s">
        <v>289</v>
      </c>
      <c r="C123" s="284"/>
      <c r="D123" s="284"/>
      <c r="E123" s="117">
        <f>E124</f>
        <v>124286.01999999999</v>
      </c>
      <c r="F123" s="117">
        <f t="shared" ref="F123:I123" si="40">F124</f>
        <v>187185.29</v>
      </c>
      <c r="G123" s="117">
        <f t="shared" si="40"/>
        <v>147847.54</v>
      </c>
      <c r="H123" s="117">
        <f t="shared" si="40"/>
        <v>147853.28</v>
      </c>
      <c r="I123" s="117">
        <f t="shared" si="40"/>
        <v>147859.19</v>
      </c>
      <c r="J123" s="117">
        <f>I123</f>
        <v>147859.19</v>
      </c>
      <c r="K123" s="117">
        <f>J123</f>
        <v>147859.19</v>
      </c>
      <c r="L123" s="118"/>
      <c r="M123" s="202"/>
      <c r="N123" s="203"/>
      <c r="O123" s="203"/>
      <c r="P123" s="203"/>
      <c r="Q123" s="203"/>
      <c r="R123" s="203"/>
      <c r="S123" s="203"/>
      <c r="T123" s="325"/>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7"/>
      <c r="AR123" s="325"/>
      <c r="AS123" s="326"/>
      <c r="AT123" s="326"/>
      <c r="AU123" s="326"/>
      <c r="AV123" s="326"/>
      <c r="AW123" s="326"/>
      <c r="AX123" s="326"/>
      <c r="AY123" s="326"/>
      <c r="AZ123" s="326"/>
      <c r="BA123" s="326"/>
      <c r="BB123" s="326"/>
      <c r="BC123" s="326"/>
      <c r="BD123" s="326"/>
      <c r="BE123" s="326"/>
      <c r="BF123" s="326"/>
      <c r="BG123" s="326"/>
      <c r="BH123" s="326"/>
      <c r="BI123" s="326"/>
      <c r="BJ123" s="326"/>
      <c r="BK123" s="326"/>
      <c r="BL123" s="326"/>
      <c r="BM123" s="326"/>
      <c r="BN123" s="326"/>
      <c r="BO123" s="327"/>
      <c r="BP123" s="325"/>
      <c r="BQ123" s="326"/>
      <c r="BR123" s="326"/>
      <c r="BS123" s="326"/>
      <c r="BT123" s="326"/>
      <c r="BU123" s="326"/>
      <c r="BV123" s="326"/>
      <c r="BW123" s="326"/>
      <c r="BX123" s="326"/>
      <c r="BY123" s="326"/>
      <c r="BZ123" s="326"/>
      <c r="CA123" s="326"/>
      <c r="CB123" s="326"/>
      <c r="CC123" s="326"/>
      <c r="CD123" s="326"/>
      <c r="CE123" s="326"/>
      <c r="CF123" s="326"/>
      <c r="CG123" s="326"/>
      <c r="CH123" s="326"/>
      <c r="CI123" s="326"/>
      <c r="CJ123" s="326"/>
      <c r="CK123" s="326"/>
      <c r="CL123" s="326"/>
      <c r="CM123" s="327"/>
      <c r="CN123" s="204"/>
      <c r="CO123" s="204"/>
      <c r="CP123" s="204"/>
      <c r="CQ123" s="98"/>
    </row>
    <row r="124" spans="1:95" s="57" customFormat="1" ht="26.25" customHeight="1" x14ac:dyDescent="0.2">
      <c r="A124" s="285" t="s">
        <v>99</v>
      </c>
      <c r="B124" s="286">
        <v>2100</v>
      </c>
      <c r="C124" s="286" t="s">
        <v>60</v>
      </c>
      <c r="D124" s="277"/>
      <c r="E124" s="280">
        <f>E126+E130+E132</f>
        <v>124286.01999999999</v>
      </c>
      <c r="F124" s="281">
        <f>F126+F130+F132</f>
        <v>187185.29</v>
      </c>
      <c r="G124" s="280">
        <f>G126+G130+G132</f>
        <v>147847.54</v>
      </c>
      <c r="H124" s="280">
        <f>H126+H130+H132</f>
        <v>147853.28</v>
      </c>
      <c r="I124" s="280">
        <f>I126+I130+I132</f>
        <v>147859.19</v>
      </c>
      <c r="J124" s="280">
        <f>I124</f>
        <v>147859.19</v>
      </c>
      <c r="K124" s="280" t="s">
        <v>60</v>
      </c>
      <c r="M124" s="202"/>
      <c r="N124" s="203"/>
      <c r="O124" s="203"/>
      <c r="P124" s="203"/>
      <c r="Q124" s="203"/>
      <c r="R124" s="203"/>
      <c r="S124" s="203"/>
      <c r="T124" s="325"/>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7"/>
      <c r="AR124" s="325"/>
      <c r="AS124" s="326"/>
      <c r="AT124" s="326"/>
      <c r="AU124" s="326"/>
      <c r="AV124" s="326"/>
      <c r="AW124" s="326"/>
      <c r="AX124" s="326"/>
      <c r="AY124" s="326"/>
      <c r="AZ124" s="326"/>
      <c r="BA124" s="326"/>
      <c r="BB124" s="326"/>
      <c r="BC124" s="326"/>
      <c r="BD124" s="326"/>
      <c r="BE124" s="326"/>
      <c r="BF124" s="326"/>
      <c r="BG124" s="326"/>
      <c r="BH124" s="326"/>
      <c r="BI124" s="326"/>
      <c r="BJ124" s="326"/>
      <c r="BK124" s="326"/>
      <c r="BL124" s="326"/>
      <c r="BM124" s="326"/>
      <c r="BN124" s="326"/>
      <c r="BO124" s="327"/>
      <c r="BP124" s="325"/>
      <c r="BQ124" s="326"/>
      <c r="BR124" s="326"/>
      <c r="BS124" s="326"/>
      <c r="BT124" s="326"/>
      <c r="BU124" s="326"/>
      <c r="BV124" s="326"/>
      <c r="BW124" s="326"/>
      <c r="BX124" s="326"/>
      <c r="BY124" s="326"/>
      <c r="BZ124" s="326"/>
      <c r="CA124" s="326"/>
      <c r="CB124" s="326"/>
      <c r="CC124" s="326"/>
      <c r="CD124" s="326"/>
      <c r="CE124" s="326"/>
      <c r="CF124" s="326"/>
      <c r="CG124" s="326"/>
      <c r="CH124" s="326"/>
      <c r="CI124" s="326"/>
      <c r="CJ124" s="326"/>
      <c r="CK124" s="326"/>
      <c r="CL124" s="326"/>
      <c r="CM124" s="327"/>
      <c r="CN124" s="204"/>
      <c r="CO124" s="204"/>
      <c r="CP124" s="204"/>
      <c r="CQ124" s="98"/>
    </row>
    <row r="125" spans="1:95" s="57" customFormat="1" ht="25.5" customHeight="1" x14ac:dyDescent="0.2">
      <c r="A125" s="285"/>
      <c r="B125" s="286"/>
      <c r="C125" s="286"/>
      <c r="D125" s="277"/>
      <c r="E125" s="280"/>
      <c r="F125" s="281"/>
      <c r="G125" s="280"/>
      <c r="H125" s="280"/>
      <c r="I125" s="280"/>
      <c r="J125" s="280"/>
      <c r="K125" s="280"/>
      <c r="M125" s="202"/>
      <c r="N125" s="203"/>
      <c r="O125" s="203"/>
      <c r="P125" s="203"/>
      <c r="Q125" s="203"/>
      <c r="R125" s="203"/>
      <c r="S125" s="203"/>
      <c r="T125" s="325"/>
      <c r="U125" s="326"/>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7"/>
      <c r="AR125" s="325"/>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7"/>
      <c r="BP125" s="325"/>
      <c r="BQ125" s="326"/>
      <c r="BR125" s="326"/>
      <c r="BS125" s="326"/>
      <c r="BT125" s="326"/>
      <c r="BU125" s="326"/>
      <c r="BV125" s="326"/>
      <c r="BW125" s="326"/>
      <c r="BX125" s="326"/>
      <c r="BY125" s="326"/>
      <c r="BZ125" s="326"/>
      <c r="CA125" s="326"/>
      <c r="CB125" s="326"/>
      <c r="CC125" s="326"/>
      <c r="CD125" s="326"/>
      <c r="CE125" s="326"/>
      <c r="CF125" s="326"/>
      <c r="CG125" s="326"/>
      <c r="CH125" s="326"/>
      <c r="CI125" s="326"/>
      <c r="CJ125" s="326"/>
      <c r="CK125" s="326"/>
      <c r="CL125" s="326"/>
      <c r="CM125" s="327"/>
      <c r="CN125" s="204"/>
      <c r="CO125" s="204"/>
      <c r="CP125" s="204"/>
      <c r="CQ125" s="98"/>
    </row>
    <row r="126" spans="1:95" s="57" customFormat="1" ht="18" customHeight="1" x14ac:dyDescent="0.2">
      <c r="A126" s="285" t="s">
        <v>100</v>
      </c>
      <c r="B126" s="286">
        <v>2110</v>
      </c>
      <c r="C126" s="286">
        <v>111</v>
      </c>
      <c r="D126" s="277"/>
      <c r="E126" s="280">
        <f>SUM(E129:E129)</f>
        <v>115619.62</v>
      </c>
      <c r="F126" s="281">
        <f>SUM(F129:F129)</f>
        <v>164771.03</v>
      </c>
      <c r="G126" s="280">
        <f>SUM(G129:G129)</f>
        <v>142557.25</v>
      </c>
      <c r="H126" s="280">
        <f>SUM(H129:H129)</f>
        <v>142562.99</v>
      </c>
      <c r="I126" s="280">
        <f>SUM(I129:I129)</f>
        <v>142568.9</v>
      </c>
      <c r="J126" s="280">
        <f>I126</f>
        <v>142568.9</v>
      </c>
      <c r="K126" s="280" t="s">
        <v>60</v>
      </c>
      <c r="M126" s="202"/>
      <c r="N126" s="203"/>
      <c r="O126" s="203"/>
      <c r="P126" s="203"/>
      <c r="Q126" s="203"/>
      <c r="R126" s="203"/>
      <c r="S126" s="203"/>
      <c r="T126" s="325"/>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7"/>
      <c r="AR126" s="325"/>
      <c r="AS126" s="326"/>
      <c r="AT126" s="326"/>
      <c r="AU126" s="326"/>
      <c r="AV126" s="326"/>
      <c r="AW126" s="326"/>
      <c r="AX126" s="326"/>
      <c r="AY126" s="326"/>
      <c r="AZ126" s="326"/>
      <c r="BA126" s="326"/>
      <c r="BB126" s="326"/>
      <c r="BC126" s="326"/>
      <c r="BD126" s="326"/>
      <c r="BE126" s="326"/>
      <c r="BF126" s="326"/>
      <c r="BG126" s="326"/>
      <c r="BH126" s="326"/>
      <c r="BI126" s="326"/>
      <c r="BJ126" s="326"/>
      <c r="BK126" s="326"/>
      <c r="BL126" s="326"/>
      <c r="BM126" s="326"/>
      <c r="BN126" s="326"/>
      <c r="BO126" s="327"/>
      <c r="BP126" s="325"/>
      <c r="BQ126" s="326"/>
      <c r="BR126" s="326"/>
      <c r="BS126" s="326"/>
      <c r="BT126" s="326"/>
      <c r="BU126" s="326"/>
      <c r="BV126" s="326"/>
      <c r="BW126" s="326"/>
      <c r="BX126" s="326"/>
      <c r="BY126" s="326"/>
      <c r="BZ126" s="326"/>
      <c r="CA126" s="326"/>
      <c r="CB126" s="326"/>
      <c r="CC126" s="326"/>
      <c r="CD126" s="326"/>
      <c r="CE126" s="326"/>
      <c r="CF126" s="326"/>
      <c r="CG126" s="326"/>
      <c r="CH126" s="326"/>
      <c r="CI126" s="326"/>
      <c r="CJ126" s="326"/>
      <c r="CK126" s="326"/>
      <c r="CL126" s="326"/>
      <c r="CM126" s="327"/>
      <c r="CN126" s="204"/>
      <c r="CO126" s="204"/>
      <c r="CP126" s="204"/>
      <c r="CQ126" s="98"/>
    </row>
    <row r="127" spans="1:95" s="57" customFormat="1" ht="18" customHeight="1" x14ac:dyDescent="0.2">
      <c r="A127" s="285"/>
      <c r="B127" s="286"/>
      <c r="C127" s="286"/>
      <c r="D127" s="277"/>
      <c r="E127" s="280"/>
      <c r="F127" s="281"/>
      <c r="G127" s="280"/>
      <c r="H127" s="280"/>
      <c r="I127" s="280"/>
      <c r="J127" s="280"/>
      <c r="K127" s="280"/>
      <c r="L127" s="111"/>
      <c r="M127" s="202"/>
      <c r="N127" s="203"/>
      <c r="O127" s="203"/>
      <c r="P127" s="203"/>
      <c r="Q127" s="203"/>
      <c r="R127" s="203"/>
      <c r="S127" s="203"/>
      <c r="T127" s="325"/>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7"/>
      <c r="AR127" s="325"/>
      <c r="AS127" s="326"/>
      <c r="AT127" s="326"/>
      <c r="AU127" s="326"/>
      <c r="AV127" s="326"/>
      <c r="AW127" s="326"/>
      <c r="AX127" s="326"/>
      <c r="AY127" s="326"/>
      <c r="AZ127" s="326"/>
      <c r="BA127" s="326"/>
      <c r="BB127" s="326"/>
      <c r="BC127" s="326"/>
      <c r="BD127" s="326"/>
      <c r="BE127" s="326"/>
      <c r="BF127" s="326"/>
      <c r="BG127" s="326"/>
      <c r="BH127" s="326"/>
      <c r="BI127" s="326"/>
      <c r="BJ127" s="326"/>
      <c r="BK127" s="326"/>
      <c r="BL127" s="326"/>
      <c r="BM127" s="326"/>
      <c r="BN127" s="326"/>
      <c r="BO127" s="327"/>
      <c r="BP127" s="325"/>
      <c r="BQ127" s="326"/>
      <c r="BR127" s="326"/>
      <c r="BS127" s="326"/>
      <c r="BT127" s="326"/>
      <c r="BU127" s="326"/>
      <c r="BV127" s="326"/>
      <c r="BW127" s="326"/>
      <c r="BX127" s="326"/>
      <c r="BY127" s="326"/>
      <c r="BZ127" s="326"/>
      <c r="CA127" s="326"/>
      <c r="CB127" s="326"/>
      <c r="CC127" s="326"/>
      <c r="CD127" s="326"/>
      <c r="CE127" s="326"/>
      <c r="CF127" s="326"/>
      <c r="CG127" s="326"/>
      <c r="CH127" s="326"/>
      <c r="CI127" s="326"/>
      <c r="CJ127" s="326"/>
      <c r="CK127" s="326"/>
      <c r="CL127" s="326"/>
      <c r="CM127" s="327"/>
      <c r="CN127" s="204"/>
      <c r="CO127" s="204"/>
      <c r="CP127" s="204"/>
      <c r="CQ127" s="98"/>
    </row>
    <row r="128" spans="1:95" s="103" customFormat="1" ht="18" customHeight="1" x14ac:dyDescent="0.2">
      <c r="A128" s="130" t="s">
        <v>190</v>
      </c>
      <c r="B128" s="99"/>
      <c r="C128" s="100"/>
      <c r="D128" s="104"/>
      <c r="E128" s="101"/>
      <c r="F128" s="101"/>
      <c r="G128" s="102"/>
      <c r="H128" s="99"/>
      <c r="I128" s="99"/>
      <c r="J128" s="99"/>
      <c r="K128" s="99"/>
      <c r="L128" s="109"/>
      <c r="M128" s="202"/>
      <c r="N128" s="203"/>
      <c r="O128" s="203"/>
      <c r="P128" s="203"/>
      <c r="Q128" s="203"/>
      <c r="R128" s="203"/>
      <c r="S128" s="203"/>
      <c r="T128" s="325"/>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7"/>
      <c r="AR128" s="325"/>
      <c r="AS128" s="326"/>
      <c r="AT128" s="326"/>
      <c r="AU128" s="326"/>
      <c r="AV128" s="326"/>
      <c r="AW128" s="326"/>
      <c r="AX128" s="326"/>
      <c r="AY128" s="326"/>
      <c r="AZ128" s="326"/>
      <c r="BA128" s="326"/>
      <c r="BB128" s="326"/>
      <c r="BC128" s="326"/>
      <c r="BD128" s="326"/>
      <c r="BE128" s="326"/>
      <c r="BF128" s="326"/>
      <c r="BG128" s="326"/>
      <c r="BH128" s="326"/>
      <c r="BI128" s="326"/>
      <c r="BJ128" s="326"/>
      <c r="BK128" s="326"/>
      <c r="BL128" s="326"/>
      <c r="BM128" s="326"/>
      <c r="BN128" s="326"/>
      <c r="BO128" s="327"/>
      <c r="BP128" s="325"/>
      <c r="BQ128" s="326"/>
      <c r="BR128" s="326"/>
      <c r="BS128" s="326"/>
      <c r="BT128" s="326"/>
      <c r="BU128" s="326"/>
      <c r="BV128" s="326"/>
      <c r="BW128" s="326"/>
      <c r="BX128" s="326"/>
      <c r="BY128" s="326"/>
      <c r="BZ128" s="326"/>
      <c r="CA128" s="326"/>
      <c r="CB128" s="326"/>
      <c r="CC128" s="326"/>
      <c r="CD128" s="326"/>
      <c r="CE128" s="326"/>
      <c r="CF128" s="326"/>
      <c r="CG128" s="326"/>
      <c r="CH128" s="326"/>
      <c r="CI128" s="326"/>
      <c r="CJ128" s="326"/>
      <c r="CK128" s="326"/>
      <c r="CL128" s="326"/>
      <c r="CM128" s="327"/>
      <c r="CN128" s="204"/>
      <c r="CO128" s="204"/>
      <c r="CP128" s="204"/>
      <c r="CQ128" s="98"/>
    </row>
    <row r="129" spans="1:95" s="107" customFormat="1" ht="18" customHeight="1" x14ac:dyDescent="0.2">
      <c r="A129" s="131" t="s">
        <v>191</v>
      </c>
      <c r="B129" s="104"/>
      <c r="C129" s="105" t="s">
        <v>288</v>
      </c>
      <c r="D129" s="104">
        <v>211</v>
      </c>
      <c r="E129" s="106">
        <v>115619.62</v>
      </c>
      <c r="F129" s="114">
        <v>164771.03</v>
      </c>
      <c r="G129" s="113">
        <v>142557.25</v>
      </c>
      <c r="H129" s="114">
        <f>142557.25+5.74</f>
        <v>142562.99</v>
      </c>
      <c r="I129" s="114">
        <f>186605.9-44037</f>
        <v>142568.9</v>
      </c>
      <c r="J129" s="114">
        <f>I129</f>
        <v>142568.9</v>
      </c>
      <c r="K129" s="104" t="s">
        <v>3</v>
      </c>
      <c r="L129" s="110"/>
      <c r="M129" s="202"/>
      <c r="N129" s="203"/>
      <c r="O129" s="203"/>
      <c r="P129" s="203"/>
      <c r="Q129" s="203"/>
      <c r="R129" s="203"/>
      <c r="S129" s="203"/>
      <c r="T129" s="325"/>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7"/>
      <c r="AR129" s="325"/>
      <c r="AS129" s="326"/>
      <c r="AT129" s="326"/>
      <c r="AU129" s="326"/>
      <c r="AV129" s="326"/>
      <c r="AW129" s="326"/>
      <c r="AX129" s="326"/>
      <c r="AY129" s="326"/>
      <c r="AZ129" s="326"/>
      <c r="BA129" s="326"/>
      <c r="BB129" s="326"/>
      <c r="BC129" s="326"/>
      <c r="BD129" s="326"/>
      <c r="BE129" s="326"/>
      <c r="BF129" s="326"/>
      <c r="BG129" s="326"/>
      <c r="BH129" s="326"/>
      <c r="BI129" s="326"/>
      <c r="BJ129" s="326"/>
      <c r="BK129" s="326"/>
      <c r="BL129" s="326"/>
      <c r="BM129" s="326"/>
      <c r="BN129" s="326"/>
      <c r="BO129" s="327"/>
      <c r="BP129" s="325"/>
      <c r="BQ129" s="326"/>
      <c r="BR129" s="326"/>
      <c r="BS129" s="326"/>
      <c r="BT129" s="326"/>
      <c r="BU129" s="326"/>
      <c r="BV129" s="326"/>
      <c r="BW129" s="326"/>
      <c r="BX129" s="326"/>
      <c r="BY129" s="326"/>
      <c r="BZ129" s="326"/>
      <c r="CA129" s="326"/>
      <c r="CB129" s="326"/>
      <c r="CC129" s="326"/>
      <c r="CD129" s="326"/>
      <c r="CE129" s="326"/>
      <c r="CF129" s="326"/>
      <c r="CG129" s="326"/>
      <c r="CH129" s="326"/>
      <c r="CI129" s="326"/>
      <c r="CJ129" s="326"/>
      <c r="CK129" s="326"/>
      <c r="CL129" s="326"/>
      <c r="CM129" s="327"/>
      <c r="CN129" s="204"/>
      <c r="CO129" s="204"/>
      <c r="CP129" s="204"/>
      <c r="CQ129" s="98"/>
    </row>
    <row r="130" spans="1:95" s="57" customFormat="1" ht="50.25" customHeight="1" x14ac:dyDescent="0.2">
      <c r="A130" s="80" t="s">
        <v>71</v>
      </c>
      <c r="B130" s="79">
        <v>2120</v>
      </c>
      <c r="C130" s="79">
        <v>112</v>
      </c>
      <c r="D130" s="76"/>
      <c r="E130" s="81">
        <f>SUM(E131:E131)</f>
        <v>6328.81</v>
      </c>
      <c r="F130" s="169">
        <f>SUM(F131:F131)</f>
        <v>7930.75</v>
      </c>
      <c r="G130" s="81">
        <f>SUM(G131:G131)</f>
        <v>1800</v>
      </c>
      <c r="H130" s="81">
        <f>SUM(H131:H131)</f>
        <v>1800</v>
      </c>
      <c r="I130" s="81">
        <f>SUM(I131:I131)</f>
        <v>1800</v>
      </c>
      <c r="J130" s="81">
        <f>I130</f>
        <v>1800</v>
      </c>
      <c r="K130" s="175" t="s">
        <v>60</v>
      </c>
      <c r="L130" s="111"/>
      <c r="M130" s="202"/>
      <c r="N130" s="203"/>
      <c r="O130" s="203"/>
      <c r="P130" s="203"/>
      <c r="Q130" s="203"/>
      <c r="R130" s="203"/>
      <c r="S130" s="203"/>
      <c r="T130" s="325"/>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7"/>
      <c r="AR130" s="325"/>
      <c r="AS130" s="326"/>
      <c r="AT130" s="326"/>
      <c r="AU130" s="326"/>
      <c r="AV130" s="326"/>
      <c r="AW130" s="326"/>
      <c r="AX130" s="326"/>
      <c r="AY130" s="326"/>
      <c r="AZ130" s="326"/>
      <c r="BA130" s="326"/>
      <c r="BB130" s="326"/>
      <c r="BC130" s="326"/>
      <c r="BD130" s="326"/>
      <c r="BE130" s="326"/>
      <c r="BF130" s="326"/>
      <c r="BG130" s="326"/>
      <c r="BH130" s="326"/>
      <c r="BI130" s="326"/>
      <c r="BJ130" s="326"/>
      <c r="BK130" s="326"/>
      <c r="BL130" s="326"/>
      <c r="BM130" s="326"/>
      <c r="BN130" s="326"/>
      <c r="BO130" s="327"/>
      <c r="BP130" s="325"/>
      <c r="BQ130" s="326"/>
      <c r="BR130" s="326"/>
      <c r="BS130" s="326"/>
      <c r="BT130" s="326"/>
      <c r="BU130" s="326"/>
      <c r="BV130" s="326"/>
      <c r="BW130" s="326"/>
      <c r="BX130" s="326"/>
      <c r="BY130" s="326"/>
      <c r="BZ130" s="326"/>
      <c r="CA130" s="326"/>
      <c r="CB130" s="326"/>
      <c r="CC130" s="326"/>
      <c r="CD130" s="326"/>
      <c r="CE130" s="326"/>
      <c r="CF130" s="326"/>
      <c r="CG130" s="326"/>
      <c r="CH130" s="326"/>
      <c r="CI130" s="326"/>
      <c r="CJ130" s="326"/>
      <c r="CK130" s="326"/>
      <c r="CL130" s="326"/>
      <c r="CM130" s="327"/>
      <c r="CN130" s="204"/>
      <c r="CO130" s="204"/>
      <c r="CP130" s="204"/>
      <c r="CQ130" s="98"/>
    </row>
    <row r="131" spans="1:95" s="107" customFormat="1" ht="35.25" customHeight="1" x14ac:dyDescent="0.2">
      <c r="A131" s="131" t="s">
        <v>193</v>
      </c>
      <c r="B131" s="104"/>
      <c r="C131" s="105" t="s">
        <v>288</v>
      </c>
      <c r="D131" s="104">
        <v>266</v>
      </c>
      <c r="E131" s="112">
        <v>6328.81</v>
      </c>
      <c r="F131" s="112">
        <v>7930.75</v>
      </c>
      <c r="G131" s="113">
        <v>1800</v>
      </c>
      <c r="H131" s="114">
        <f>G131</f>
        <v>1800</v>
      </c>
      <c r="I131" s="114">
        <f>H131</f>
        <v>1800</v>
      </c>
      <c r="J131" s="114">
        <f>I131</f>
        <v>1800</v>
      </c>
      <c r="K131" s="104" t="s">
        <v>3</v>
      </c>
      <c r="L131" s="110"/>
      <c r="M131" s="202"/>
      <c r="N131" s="203"/>
      <c r="O131" s="203"/>
      <c r="P131" s="203"/>
      <c r="Q131" s="203"/>
      <c r="R131" s="203"/>
      <c r="S131" s="203"/>
      <c r="T131" s="325"/>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7"/>
      <c r="AR131" s="325"/>
      <c r="AS131" s="326"/>
      <c r="AT131" s="326"/>
      <c r="AU131" s="326"/>
      <c r="AV131" s="326"/>
      <c r="AW131" s="326"/>
      <c r="AX131" s="326"/>
      <c r="AY131" s="326"/>
      <c r="AZ131" s="326"/>
      <c r="BA131" s="326"/>
      <c r="BB131" s="326"/>
      <c r="BC131" s="326"/>
      <c r="BD131" s="326"/>
      <c r="BE131" s="326"/>
      <c r="BF131" s="326"/>
      <c r="BG131" s="326"/>
      <c r="BH131" s="326"/>
      <c r="BI131" s="326"/>
      <c r="BJ131" s="326"/>
      <c r="BK131" s="326"/>
      <c r="BL131" s="326"/>
      <c r="BM131" s="326"/>
      <c r="BN131" s="326"/>
      <c r="BO131" s="327"/>
      <c r="BP131" s="325"/>
      <c r="BQ131" s="326"/>
      <c r="BR131" s="326"/>
      <c r="BS131" s="326"/>
      <c r="BT131" s="326"/>
      <c r="BU131" s="326"/>
      <c r="BV131" s="326"/>
      <c r="BW131" s="326"/>
      <c r="BX131" s="326"/>
      <c r="BY131" s="326"/>
      <c r="BZ131" s="326"/>
      <c r="CA131" s="326"/>
      <c r="CB131" s="326"/>
      <c r="CC131" s="326"/>
      <c r="CD131" s="326"/>
      <c r="CE131" s="326"/>
      <c r="CF131" s="326"/>
      <c r="CG131" s="326"/>
      <c r="CH131" s="326"/>
      <c r="CI131" s="326"/>
      <c r="CJ131" s="326"/>
      <c r="CK131" s="326"/>
      <c r="CL131" s="326"/>
      <c r="CM131" s="327"/>
      <c r="CN131" s="204"/>
      <c r="CO131" s="204"/>
      <c r="CP131" s="204"/>
      <c r="CQ131" s="98"/>
    </row>
    <row r="132" spans="1:95" s="57" customFormat="1" ht="87.75" customHeight="1" x14ac:dyDescent="0.2">
      <c r="A132" s="80" t="s">
        <v>72</v>
      </c>
      <c r="B132" s="79">
        <v>2140</v>
      </c>
      <c r="C132" s="79">
        <v>119</v>
      </c>
      <c r="D132" s="76"/>
      <c r="E132" s="81">
        <f>E133</f>
        <v>2337.59</v>
      </c>
      <c r="F132" s="169">
        <f t="shared" ref="F132" si="41">F133</f>
        <v>14483.51</v>
      </c>
      <c r="G132" s="81">
        <f t="shared" ref="G132" si="42">G133</f>
        <v>3490.29</v>
      </c>
      <c r="H132" s="81">
        <f t="shared" ref="H132" si="43">H133</f>
        <v>3490.29</v>
      </c>
      <c r="I132" s="81">
        <f t="shared" ref="I132" si="44">I133</f>
        <v>3490.29</v>
      </c>
      <c r="J132" s="81">
        <f>I132</f>
        <v>3490.29</v>
      </c>
      <c r="K132" s="175" t="s">
        <v>60</v>
      </c>
      <c r="M132" s="202"/>
      <c r="N132" s="203"/>
      <c r="O132" s="203"/>
      <c r="P132" s="203"/>
      <c r="Q132" s="203"/>
      <c r="R132" s="203"/>
      <c r="S132" s="203"/>
      <c r="T132" s="325"/>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7"/>
      <c r="AR132" s="325"/>
      <c r="AS132" s="326"/>
      <c r="AT132" s="326"/>
      <c r="AU132" s="326"/>
      <c r="AV132" s="326"/>
      <c r="AW132" s="326"/>
      <c r="AX132" s="326"/>
      <c r="AY132" s="326"/>
      <c r="AZ132" s="326"/>
      <c r="BA132" s="326"/>
      <c r="BB132" s="326"/>
      <c r="BC132" s="326"/>
      <c r="BD132" s="326"/>
      <c r="BE132" s="326"/>
      <c r="BF132" s="326"/>
      <c r="BG132" s="326"/>
      <c r="BH132" s="326"/>
      <c r="BI132" s="326"/>
      <c r="BJ132" s="326"/>
      <c r="BK132" s="326"/>
      <c r="BL132" s="326"/>
      <c r="BM132" s="326"/>
      <c r="BN132" s="326"/>
      <c r="BO132" s="327"/>
      <c r="BP132" s="325"/>
      <c r="BQ132" s="326"/>
      <c r="BR132" s="326"/>
      <c r="BS132" s="326"/>
      <c r="BT132" s="326"/>
      <c r="BU132" s="326"/>
      <c r="BV132" s="326"/>
      <c r="BW132" s="326"/>
      <c r="BX132" s="326"/>
      <c r="BY132" s="326"/>
      <c r="BZ132" s="326"/>
      <c r="CA132" s="326"/>
      <c r="CB132" s="326"/>
      <c r="CC132" s="326"/>
      <c r="CD132" s="326"/>
      <c r="CE132" s="326"/>
      <c r="CF132" s="326"/>
      <c r="CG132" s="326"/>
      <c r="CH132" s="326"/>
      <c r="CI132" s="326"/>
      <c r="CJ132" s="326"/>
      <c r="CK132" s="326"/>
      <c r="CL132" s="326"/>
      <c r="CM132" s="327"/>
      <c r="CN132" s="204"/>
      <c r="CO132" s="204"/>
      <c r="CP132" s="204"/>
      <c r="CQ132" s="98"/>
    </row>
    <row r="133" spans="1:95" s="67" customFormat="1" ht="30" customHeight="1" x14ac:dyDescent="0.2">
      <c r="A133" s="283" t="s">
        <v>101</v>
      </c>
      <c r="B133" s="277">
        <v>2141</v>
      </c>
      <c r="C133" s="277">
        <v>119</v>
      </c>
      <c r="D133" s="277"/>
      <c r="E133" s="278">
        <f>E135</f>
        <v>2337.59</v>
      </c>
      <c r="F133" s="288">
        <f t="shared" ref="F133:I133" si="45">F135</f>
        <v>14483.51</v>
      </c>
      <c r="G133" s="278">
        <f t="shared" si="45"/>
        <v>3490.29</v>
      </c>
      <c r="H133" s="278">
        <f t="shared" si="45"/>
        <v>3490.29</v>
      </c>
      <c r="I133" s="278">
        <f t="shared" si="45"/>
        <v>3490.29</v>
      </c>
      <c r="J133" s="278">
        <f>I133</f>
        <v>3490.29</v>
      </c>
      <c r="K133" s="278" t="s">
        <v>60</v>
      </c>
      <c r="M133" s="202"/>
      <c r="N133" s="203"/>
      <c r="O133" s="203"/>
      <c r="P133" s="203"/>
      <c r="Q133" s="203"/>
      <c r="R133" s="203"/>
      <c r="S133" s="203"/>
      <c r="T133" s="325"/>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7"/>
      <c r="AR133" s="325"/>
      <c r="AS133" s="326"/>
      <c r="AT133" s="326"/>
      <c r="AU133" s="326"/>
      <c r="AV133" s="326"/>
      <c r="AW133" s="326"/>
      <c r="AX133" s="326"/>
      <c r="AY133" s="326"/>
      <c r="AZ133" s="326"/>
      <c r="BA133" s="326"/>
      <c r="BB133" s="326"/>
      <c r="BC133" s="326"/>
      <c r="BD133" s="326"/>
      <c r="BE133" s="326"/>
      <c r="BF133" s="326"/>
      <c r="BG133" s="326"/>
      <c r="BH133" s="326"/>
      <c r="BI133" s="326"/>
      <c r="BJ133" s="326"/>
      <c r="BK133" s="326"/>
      <c r="BL133" s="326"/>
      <c r="BM133" s="326"/>
      <c r="BN133" s="326"/>
      <c r="BO133" s="327"/>
      <c r="BP133" s="325"/>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7"/>
      <c r="CN133" s="204"/>
      <c r="CO133" s="204"/>
      <c r="CP133" s="204"/>
      <c r="CQ133" s="98"/>
    </row>
    <row r="134" spans="1:95" s="67" customFormat="1" ht="15.75" customHeight="1" x14ac:dyDescent="0.2">
      <c r="A134" s="283"/>
      <c r="B134" s="277"/>
      <c r="C134" s="277"/>
      <c r="D134" s="277"/>
      <c r="E134" s="278"/>
      <c r="F134" s="288"/>
      <c r="G134" s="278"/>
      <c r="H134" s="278"/>
      <c r="I134" s="278"/>
      <c r="J134" s="278"/>
      <c r="K134" s="278"/>
      <c r="M134" s="202"/>
      <c r="N134" s="203"/>
      <c r="O134" s="203"/>
      <c r="P134" s="203"/>
      <c r="Q134" s="203"/>
      <c r="R134" s="203"/>
      <c r="S134" s="203"/>
      <c r="T134" s="325"/>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7"/>
      <c r="AR134" s="325"/>
      <c r="AS134" s="326"/>
      <c r="AT134" s="326"/>
      <c r="AU134" s="326"/>
      <c r="AV134" s="326"/>
      <c r="AW134" s="326"/>
      <c r="AX134" s="326"/>
      <c r="AY134" s="326"/>
      <c r="AZ134" s="326"/>
      <c r="BA134" s="326"/>
      <c r="BB134" s="326"/>
      <c r="BC134" s="326"/>
      <c r="BD134" s="326"/>
      <c r="BE134" s="326"/>
      <c r="BF134" s="326"/>
      <c r="BG134" s="326"/>
      <c r="BH134" s="326"/>
      <c r="BI134" s="326"/>
      <c r="BJ134" s="326"/>
      <c r="BK134" s="326"/>
      <c r="BL134" s="326"/>
      <c r="BM134" s="326"/>
      <c r="BN134" s="326"/>
      <c r="BO134" s="327"/>
      <c r="BP134" s="325"/>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7"/>
      <c r="CN134" s="204"/>
      <c r="CO134" s="204"/>
      <c r="CP134" s="204"/>
      <c r="CQ134" s="98"/>
    </row>
    <row r="135" spans="1:95" s="107" customFormat="1" ht="18" customHeight="1" x14ac:dyDescent="0.2">
      <c r="A135" s="131" t="s">
        <v>192</v>
      </c>
      <c r="B135" s="104"/>
      <c r="C135" s="105" t="s">
        <v>288</v>
      </c>
      <c r="D135" s="104">
        <v>213</v>
      </c>
      <c r="E135" s="106">
        <v>2337.59</v>
      </c>
      <c r="F135" s="114">
        <v>14483.51</v>
      </c>
      <c r="G135" s="113">
        <v>3490.29</v>
      </c>
      <c r="H135" s="114">
        <f>G135</f>
        <v>3490.29</v>
      </c>
      <c r="I135" s="114">
        <f>H135</f>
        <v>3490.29</v>
      </c>
      <c r="J135" s="114">
        <f>I135</f>
        <v>3490.29</v>
      </c>
      <c r="K135" s="104" t="s">
        <v>3</v>
      </c>
      <c r="L135" s="110"/>
      <c r="M135" s="202"/>
      <c r="N135" s="203"/>
      <c r="O135" s="203"/>
      <c r="P135" s="203"/>
      <c r="Q135" s="203"/>
      <c r="R135" s="203"/>
      <c r="S135" s="203"/>
      <c r="T135" s="325"/>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26"/>
      <c r="AP135" s="326"/>
      <c r="AQ135" s="327"/>
      <c r="AR135" s="325"/>
      <c r="AS135" s="326"/>
      <c r="AT135" s="326"/>
      <c r="AU135" s="326"/>
      <c r="AV135" s="326"/>
      <c r="AW135" s="326"/>
      <c r="AX135" s="326"/>
      <c r="AY135" s="326"/>
      <c r="AZ135" s="326"/>
      <c r="BA135" s="326"/>
      <c r="BB135" s="326"/>
      <c r="BC135" s="326"/>
      <c r="BD135" s="326"/>
      <c r="BE135" s="326"/>
      <c r="BF135" s="326"/>
      <c r="BG135" s="326"/>
      <c r="BH135" s="326"/>
      <c r="BI135" s="326"/>
      <c r="BJ135" s="326"/>
      <c r="BK135" s="326"/>
      <c r="BL135" s="326"/>
      <c r="BM135" s="326"/>
      <c r="BN135" s="326"/>
      <c r="BO135" s="327"/>
      <c r="BP135" s="325"/>
      <c r="BQ135" s="326"/>
      <c r="BR135" s="326"/>
      <c r="BS135" s="326"/>
      <c r="BT135" s="326"/>
      <c r="BU135" s="326"/>
      <c r="BV135" s="326"/>
      <c r="BW135" s="326"/>
      <c r="BX135" s="326"/>
      <c r="BY135" s="326"/>
      <c r="BZ135" s="326"/>
      <c r="CA135" s="326"/>
      <c r="CB135" s="326"/>
      <c r="CC135" s="326"/>
      <c r="CD135" s="326"/>
      <c r="CE135" s="326"/>
      <c r="CF135" s="326"/>
      <c r="CG135" s="326"/>
      <c r="CH135" s="326"/>
      <c r="CI135" s="326"/>
      <c r="CJ135" s="326"/>
      <c r="CK135" s="326"/>
      <c r="CL135" s="326"/>
      <c r="CM135" s="327"/>
      <c r="CN135" s="204"/>
      <c r="CO135" s="204"/>
      <c r="CP135" s="204"/>
      <c r="CQ135" s="98"/>
    </row>
    <row r="136" spans="1:95" s="119" customFormat="1" ht="30" customHeight="1" x14ac:dyDescent="0.3">
      <c r="A136" s="129" t="s">
        <v>176</v>
      </c>
      <c r="B136" s="284" t="s">
        <v>290</v>
      </c>
      <c r="C136" s="284"/>
      <c r="D136" s="284"/>
      <c r="E136" s="117">
        <f>E137</f>
        <v>714730.98</v>
      </c>
      <c r="F136" s="117">
        <f t="shared" ref="F136" si="46">F137</f>
        <v>688386.3</v>
      </c>
      <c r="G136" s="117">
        <f t="shared" ref="G136" si="47">G137</f>
        <v>800000</v>
      </c>
      <c r="H136" s="117">
        <f t="shared" ref="H136" si="48">H137</f>
        <v>600000</v>
      </c>
      <c r="I136" s="117">
        <f t="shared" ref="I136" si="49">I137</f>
        <v>900000</v>
      </c>
      <c r="J136" s="117">
        <f>I136</f>
        <v>900000</v>
      </c>
      <c r="K136" s="117">
        <f>J136</f>
        <v>900000</v>
      </c>
      <c r="L136" s="118"/>
      <c r="M136" s="202"/>
      <c r="N136" s="203"/>
      <c r="O136" s="203"/>
      <c r="P136" s="203"/>
      <c r="Q136" s="203"/>
      <c r="R136" s="203"/>
      <c r="S136" s="203"/>
      <c r="T136" s="325"/>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7"/>
      <c r="AR136" s="325"/>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7"/>
      <c r="BP136" s="325"/>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7"/>
      <c r="CN136" s="204"/>
      <c r="CO136" s="204"/>
      <c r="CP136" s="204"/>
      <c r="CQ136" s="98"/>
    </row>
    <row r="137" spans="1:95" s="57" customFormat="1" ht="26.25" customHeight="1" x14ac:dyDescent="0.2">
      <c r="A137" s="285" t="s">
        <v>99</v>
      </c>
      <c r="B137" s="286">
        <v>2100</v>
      </c>
      <c r="C137" s="286" t="s">
        <v>60</v>
      </c>
      <c r="D137" s="277"/>
      <c r="E137" s="280">
        <f>E139</f>
        <v>714730.98</v>
      </c>
      <c r="F137" s="281">
        <f t="shared" ref="F137:I137" si="50">F139</f>
        <v>688386.3</v>
      </c>
      <c r="G137" s="280">
        <f t="shared" si="50"/>
        <v>800000</v>
      </c>
      <c r="H137" s="280">
        <f t="shared" si="50"/>
        <v>600000</v>
      </c>
      <c r="I137" s="280">
        <f t="shared" si="50"/>
        <v>900000</v>
      </c>
      <c r="J137" s="280">
        <f>I137</f>
        <v>900000</v>
      </c>
      <c r="K137" s="280" t="s">
        <v>60</v>
      </c>
      <c r="M137" s="202"/>
      <c r="N137" s="203"/>
      <c r="O137" s="203"/>
      <c r="P137" s="203"/>
      <c r="Q137" s="203"/>
      <c r="R137" s="203"/>
      <c r="S137" s="203"/>
      <c r="T137" s="325"/>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7"/>
      <c r="AR137" s="325"/>
      <c r="AS137" s="326"/>
      <c r="AT137" s="326"/>
      <c r="AU137" s="326"/>
      <c r="AV137" s="326"/>
      <c r="AW137" s="326"/>
      <c r="AX137" s="326"/>
      <c r="AY137" s="326"/>
      <c r="AZ137" s="326"/>
      <c r="BA137" s="326"/>
      <c r="BB137" s="326"/>
      <c r="BC137" s="326"/>
      <c r="BD137" s="326"/>
      <c r="BE137" s="326"/>
      <c r="BF137" s="326"/>
      <c r="BG137" s="326"/>
      <c r="BH137" s="326"/>
      <c r="BI137" s="326"/>
      <c r="BJ137" s="326"/>
      <c r="BK137" s="326"/>
      <c r="BL137" s="326"/>
      <c r="BM137" s="326"/>
      <c r="BN137" s="326"/>
      <c r="BO137" s="327"/>
      <c r="BP137" s="325"/>
      <c r="BQ137" s="326"/>
      <c r="BR137" s="326"/>
      <c r="BS137" s="326"/>
      <c r="BT137" s="326"/>
      <c r="BU137" s="326"/>
      <c r="BV137" s="326"/>
      <c r="BW137" s="326"/>
      <c r="BX137" s="326"/>
      <c r="BY137" s="326"/>
      <c r="BZ137" s="326"/>
      <c r="CA137" s="326"/>
      <c r="CB137" s="326"/>
      <c r="CC137" s="326"/>
      <c r="CD137" s="326"/>
      <c r="CE137" s="326"/>
      <c r="CF137" s="326"/>
      <c r="CG137" s="326"/>
      <c r="CH137" s="326"/>
      <c r="CI137" s="326"/>
      <c r="CJ137" s="326"/>
      <c r="CK137" s="326"/>
      <c r="CL137" s="326"/>
      <c r="CM137" s="327"/>
      <c r="CN137" s="204"/>
      <c r="CO137" s="204"/>
      <c r="CP137" s="204"/>
      <c r="CQ137" s="98"/>
    </row>
    <row r="138" spans="1:95" s="57" customFormat="1" ht="25.5" customHeight="1" x14ac:dyDescent="0.2">
      <c r="A138" s="285"/>
      <c r="B138" s="286"/>
      <c r="C138" s="286"/>
      <c r="D138" s="277"/>
      <c r="E138" s="280"/>
      <c r="F138" s="281"/>
      <c r="G138" s="280"/>
      <c r="H138" s="280"/>
      <c r="I138" s="280"/>
      <c r="J138" s="280"/>
      <c r="K138" s="280"/>
      <c r="M138" s="202"/>
      <c r="N138" s="203"/>
      <c r="O138" s="203"/>
      <c r="P138" s="203"/>
      <c r="Q138" s="203"/>
      <c r="R138" s="203"/>
      <c r="S138" s="203"/>
      <c r="T138" s="325"/>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7"/>
      <c r="AR138" s="325"/>
      <c r="AS138" s="326"/>
      <c r="AT138" s="326"/>
      <c r="AU138" s="326"/>
      <c r="AV138" s="326"/>
      <c r="AW138" s="326"/>
      <c r="AX138" s="326"/>
      <c r="AY138" s="326"/>
      <c r="AZ138" s="326"/>
      <c r="BA138" s="326"/>
      <c r="BB138" s="326"/>
      <c r="BC138" s="326"/>
      <c r="BD138" s="326"/>
      <c r="BE138" s="326"/>
      <c r="BF138" s="326"/>
      <c r="BG138" s="326"/>
      <c r="BH138" s="326"/>
      <c r="BI138" s="326"/>
      <c r="BJ138" s="326"/>
      <c r="BK138" s="326"/>
      <c r="BL138" s="326"/>
      <c r="BM138" s="326"/>
      <c r="BN138" s="326"/>
      <c r="BO138" s="327"/>
      <c r="BP138" s="325"/>
      <c r="BQ138" s="326"/>
      <c r="BR138" s="326"/>
      <c r="BS138" s="326"/>
      <c r="BT138" s="326"/>
      <c r="BU138" s="326"/>
      <c r="BV138" s="326"/>
      <c r="BW138" s="326"/>
      <c r="BX138" s="326"/>
      <c r="BY138" s="326"/>
      <c r="BZ138" s="326"/>
      <c r="CA138" s="326"/>
      <c r="CB138" s="326"/>
      <c r="CC138" s="326"/>
      <c r="CD138" s="326"/>
      <c r="CE138" s="326"/>
      <c r="CF138" s="326"/>
      <c r="CG138" s="326"/>
      <c r="CH138" s="326"/>
      <c r="CI138" s="326"/>
      <c r="CJ138" s="326"/>
      <c r="CK138" s="326"/>
      <c r="CL138" s="326"/>
      <c r="CM138" s="327"/>
      <c r="CN138" s="204"/>
      <c r="CO138" s="204"/>
      <c r="CP138" s="204"/>
      <c r="CQ138" s="98"/>
    </row>
    <row r="139" spans="1:95" s="57" customFormat="1" ht="50.25" customHeight="1" x14ac:dyDescent="0.2">
      <c r="A139" s="80" t="s">
        <v>71</v>
      </c>
      <c r="B139" s="79">
        <v>2120</v>
      </c>
      <c r="C139" s="79">
        <v>112</v>
      </c>
      <c r="D139" s="76"/>
      <c r="E139" s="81">
        <f>SUM(E140:E140)</f>
        <v>714730.98</v>
      </c>
      <c r="F139" s="169">
        <f>SUM(F140:F140)</f>
        <v>688386.3</v>
      </c>
      <c r="G139" s="81">
        <f>SUM(G140:G140)</f>
        <v>800000</v>
      </c>
      <c r="H139" s="81">
        <f>SUM(H140:H140)</f>
        <v>600000</v>
      </c>
      <c r="I139" s="81">
        <f>SUM(I140:I140)</f>
        <v>900000</v>
      </c>
      <c r="J139" s="81">
        <f>I139</f>
        <v>900000</v>
      </c>
      <c r="K139" s="175" t="s">
        <v>60</v>
      </c>
      <c r="L139" s="111"/>
      <c r="M139" s="202"/>
      <c r="N139" s="203"/>
      <c r="O139" s="203"/>
      <c r="P139" s="203"/>
      <c r="Q139" s="203"/>
      <c r="R139" s="203"/>
      <c r="S139" s="203"/>
      <c r="T139" s="325"/>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7"/>
      <c r="AR139" s="325"/>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7"/>
      <c r="BP139" s="325"/>
      <c r="BQ139" s="326"/>
      <c r="BR139" s="326"/>
      <c r="BS139" s="326"/>
      <c r="BT139" s="326"/>
      <c r="BU139" s="326"/>
      <c r="BV139" s="326"/>
      <c r="BW139" s="326"/>
      <c r="BX139" s="326"/>
      <c r="BY139" s="326"/>
      <c r="BZ139" s="326"/>
      <c r="CA139" s="326"/>
      <c r="CB139" s="326"/>
      <c r="CC139" s="326"/>
      <c r="CD139" s="326"/>
      <c r="CE139" s="326"/>
      <c r="CF139" s="326"/>
      <c r="CG139" s="326"/>
      <c r="CH139" s="326"/>
      <c r="CI139" s="326"/>
      <c r="CJ139" s="326"/>
      <c r="CK139" s="326"/>
      <c r="CL139" s="326"/>
      <c r="CM139" s="327"/>
      <c r="CN139" s="204"/>
      <c r="CO139" s="204"/>
      <c r="CP139" s="204"/>
      <c r="CQ139" s="98"/>
    </row>
    <row r="140" spans="1:95" s="107" customFormat="1" ht="35.25" customHeight="1" x14ac:dyDescent="0.2">
      <c r="A140" s="131" t="s">
        <v>208</v>
      </c>
      <c r="B140" s="104"/>
      <c r="C140" s="105" t="s">
        <v>286</v>
      </c>
      <c r="D140" s="104">
        <v>214</v>
      </c>
      <c r="E140" s="112">
        <v>714730.98</v>
      </c>
      <c r="F140" s="112">
        <v>688386.3</v>
      </c>
      <c r="G140" s="113">
        <v>800000</v>
      </c>
      <c r="H140" s="114">
        <v>600000</v>
      </c>
      <c r="I140" s="114">
        <v>900000</v>
      </c>
      <c r="J140" s="114">
        <f>I140</f>
        <v>900000</v>
      </c>
      <c r="K140" s="104" t="s">
        <v>3</v>
      </c>
      <c r="L140" s="110"/>
      <c r="M140" s="202"/>
      <c r="N140" s="203"/>
      <c r="O140" s="203"/>
      <c r="P140" s="203"/>
      <c r="Q140" s="203"/>
      <c r="R140" s="203"/>
      <c r="S140" s="203"/>
      <c r="T140" s="325"/>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7"/>
      <c r="AR140" s="325"/>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27"/>
      <c r="BP140" s="325"/>
      <c r="BQ140" s="326"/>
      <c r="BR140" s="326"/>
      <c r="BS140" s="326"/>
      <c r="BT140" s="326"/>
      <c r="BU140" s="326"/>
      <c r="BV140" s="326"/>
      <c r="BW140" s="326"/>
      <c r="BX140" s="326"/>
      <c r="BY140" s="326"/>
      <c r="BZ140" s="326"/>
      <c r="CA140" s="326"/>
      <c r="CB140" s="326"/>
      <c r="CC140" s="326"/>
      <c r="CD140" s="326"/>
      <c r="CE140" s="326"/>
      <c r="CF140" s="326"/>
      <c r="CG140" s="326"/>
      <c r="CH140" s="326"/>
      <c r="CI140" s="326"/>
      <c r="CJ140" s="326"/>
      <c r="CK140" s="326"/>
      <c r="CL140" s="326"/>
      <c r="CM140" s="327"/>
      <c r="CN140" s="204"/>
      <c r="CO140" s="204"/>
      <c r="CP140" s="204"/>
      <c r="CQ140" s="98"/>
    </row>
    <row r="141" spans="1:95" s="119" customFormat="1" ht="30" customHeight="1" x14ac:dyDescent="0.3">
      <c r="A141" s="129" t="s">
        <v>176</v>
      </c>
      <c r="B141" s="284" t="s">
        <v>291</v>
      </c>
      <c r="C141" s="284"/>
      <c r="D141" s="284"/>
      <c r="E141" s="117">
        <f>E142</f>
        <v>3231116.06</v>
      </c>
      <c r="F141" s="117">
        <f t="shared" ref="F141" si="51">F142</f>
        <v>3521943.5</v>
      </c>
      <c r="G141" s="117">
        <f t="shared" ref="G141" si="52">G142</f>
        <v>3767734.09</v>
      </c>
      <c r="H141" s="117">
        <f t="shared" ref="H141" si="53">H142</f>
        <v>3767884.8</v>
      </c>
      <c r="I141" s="117">
        <f t="shared" ref="I141:K141" si="54">I142</f>
        <v>3768041.5399999996</v>
      </c>
      <c r="J141" s="117">
        <f t="shared" si="54"/>
        <v>3768041.5399999996</v>
      </c>
      <c r="K141" s="117">
        <f t="shared" si="54"/>
        <v>3768041.5399999996</v>
      </c>
      <c r="L141" s="118"/>
      <c r="M141" s="202"/>
      <c r="N141" s="203"/>
      <c r="O141" s="203"/>
      <c r="P141" s="203"/>
      <c r="Q141" s="203"/>
      <c r="R141" s="203"/>
      <c r="S141" s="203"/>
      <c r="T141" s="325"/>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26"/>
      <c r="AP141" s="326"/>
      <c r="AQ141" s="327"/>
      <c r="AR141" s="325"/>
      <c r="AS141" s="326"/>
      <c r="AT141" s="326"/>
      <c r="AU141" s="326"/>
      <c r="AV141" s="326"/>
      <c r="AW141" s="326"/>
      <c r="AX141" s="326"/>
      <c r="AY141" s="326"/>
      <c r="AZ141" s="326"/>
      <c r="BA141" s="326"/>
      <c r="BB141" s="326"/>
      <c r="BC141" s="326"/>
      <c r="BD141" s="326"/>
      <c r="BE141" s="326"/>
      <c r="BF141" s="326"/>
      <c r="BG141" s="326"/>
      <c r="BH141" s="326"/>
      <c r="BI141" s="326"/>
      <c r="BJ141" s="326"/>
      <c r="BK141" s="326"/>
      <c r="BL141" s="326"/>
      <c r="BM141" s="326"/>
      <c r="BN141" s="326"/>
      <c r="BO141" s="327"/>
      <c r="BP141" s="325"/>
      <c r="BQ141" s="326"/>
      <c r="BR141" s="326"/>
      <c r="BS141" s="326"/>
      <c r="BT141" s="326"/>
      <c r="BU141" s="326"/>
      <c r="BV141" s="326"/>
      <c r="BW141" s="326"/>
      <c r="BX141" s="326"/>
      <c r="BY141" s="326"/>
      <c r="BZ141" s="326"/>
      <c r="CA141" s="326"/>
      <c r="CB141" s="326"/>
      <c r="CC141" s="326"/>
      <c r="CD141" s="326"/>
      <c r="CE141" s="326"/>
      <c r="CF141" s="326"/>
      <c r="CG141" s="326"/>
      <c r="CH141" s="326"/>
      <c r="CI141" s="326"/>
      <c r="CJ141" s="326"/>
      <c r="CK141" s="326"/>
      <c r="CL141" s="326"/>
      <c r="CM141" s="327"/>
      <c r="CN141" s="204"/>
      <c r="CO141" s="204"/>
      <c r="CP141" s="204"/>
      <c r="CQ141" s="98"/>
    </row>
    <row r="142" spans="1:95" s="57" customFormat="1" ht="38.25" customHeight="1" x14ac:dyDescent="0.25">
      <c r="A142" s="59" t="s">
        <v>234</v>
      </c>
      <c r="B142" s="79">
        <v>2600</v>
      </c>
      <c r="C142" s="79" t="s">
        <v>60</v>
      </c>
      <c r="D142" s="76"/>
      <c r="E142" s="81">
        <f>E144</f>
        <v>3231116.06</v>
      </c>
      <c r="F142" s="169">
        <f t="shared" ref="F142" si="55">F144</f>
        <v>3521943.5</v>
      </c>
      <c r="G142" s="81">
        <f>G144+G146</f>
        <v>3767734.09</v>
      </c>
      <c r="H142" s="194">
        <f t="shared" ref="H142:K142" si="56">H144+H146</f>
        <v>3767884.8</v>
      </c>
      <c r="I142" s="194">
        <f t="shared" si="56"/>
        <v>3768041.5399999996</v>
      </c>
      <c r="J142" s="194">
        <f t="shared" si="56"/>
        <v>3768041.5399999996</v>
      </c>
      <c r="K142" s="194">
        <f t="shared" si="56"/>
        <v>3768041.5399999996</v>
      </c>
      <c r="M142" s="202"/>
      <c r="N142" s="203"/>
      <c r="O142" s="203"/>
      <c r="P142" s="203"/>
      <c r="Q142" s="203"/>
      <c r="R142" s="203"/>
      <c r="S142" s="203"/>
      <c r="T142" s="325"/>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7"/>
      <c r="AR142" s="325"/>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7"/>
      <c r="BP142" s="325"/>
      <c r="BQ142" s="326"/>
      <c r="BR142" s="326"/>
      <c r="BS142" s="326"/>
      <c r="BT142" s="326"/>
      <c r="BU142" s="326"/>
      <c r="BV142" s="326"/>
      <c r="BW142" s="326"/>
      <c r="BX142" s="326"/>
      <c r="BY142" s="326"/>
      <c r="BZ142" s="326"/>
      <c r="CA142" s="326"/>
      <c r="CB142" s="326"/>
      <c r="CC142" s="326"/>
      <c r="CD142" s="326"/>
      <c r="CE142" s="326"/>
      <c r="CF142" s="326"/>
      <c r="CG142" s="326"/>
      <c r="CH142" s="326"/>
      <c r="CI142" s="326"/>
      <c r="CJ142" s="326"/>
      <c r="CK142" s="326"/>
      <c r="CL142" s="326"/>
      <c r="CM142" s="327"/>
      <c r="CN142" s="204"/>
      <c r="CO142" s="204"/>
      <c r="CP142" s="204"/>
      <c r="CQ142" s="98"/>
    </row>
    <row r="143" spans="1:95" s="67" customFormat="1" ht="30" customHeight="1" x14ac:dyDescent="0.2">
      <c r="A143" s="152" t="s">
        <v>233</v>
      </c>
      <c r="B143" s="76"/>
      <c r="C143" s="76"/>
      <c r="D143" s="76"/>
      <c r="E143" s="82"/>
      <c r="F143" s="166"/>
      <c r="G143" s="82"/>
      <c r="H143" s="82"/>
      <c r="I143" s="82"/>
      <c r="J143" s="78"/>
      <c r="K143" s="182"/>
      <c r="M143" s="202"/>
      <c r="N143" s="203"/>
      <c r="O143" s="203"/>
      <c r="P143" s="203"/>
      <c r="Q143" s="203"/>
      <c r="R143" s="203"/>
      <c r="S143" s="203"/>
      <c r="T143" s="325"/>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6"/>
      <c r="AP143" s="326"/>
      <c r="AQ143" s="327"/>
      <c r="AR143" s="325"/>
      <c r="AS143" s="326"/>
      <c r="AT143" s="326"/>
      <c r="AU143" s="326"/>
      <c r="AV143" s="326"/>
      <c r="AW143" s="326"/>
      <c r="AX143" s="326"/>
      <c r="AY143" s="326"/>
      <c r="AZ143" s="326"/>
      <c r="BA143" s="326"/>
      <c r="BB143" s="326"/>
      <c r="BC143" s="326"/>
      <c r="BD143" s="326"/>
      <c r="BE143" s="326"/>
      <c r="BF143" s="326"/>
      <c r="BG143" s="326"/>
      <c r="BH143" s="326"/>
      <c r="BI143" s="326"/>
      <c r="BJ143" s="326"/>
      <c r="BK143" s="326"/>
      <c r="BL143" s="326"/>
      <c r="BM143" s="326"/>
      <c r="BN143" s="326"/>
      <c r="BO143" s="327"/>
      <c r="BP143" s="325"/>
      <c r="BQ143" s="326"/>
      <c r="BR143" s="326"/>
      <c r="BS143" s="326"/>
      <c r="BT143" s="326"/>
      <c r="BU143" s="326"/>
      <c r="BV143" s="326"/>
      <c r="BW143" s="326"/>
      <c r="BX143" s="326"/>
      <c r="BY143" s="326"/>
      <c r="BZ143" s="326"/>
      <c r="CA143" s="326"/>
      <c r="CB143" s="326"/>
      <c r="CC143" s="326"/>
      <c r="CD143" s="326"/>
      <c r="CE143" s="326"/>
      <c r="CF143" s="326"/>
      <c r="CG143" s="326"/>
      <c r="CH143" s="326"/>
      <c r="CI143" s="326"/>
      <c r="CJ143" s="326"/>
      <c r="CK143" s="326"/>
      <c r="CL143" s="326"/>
      <c r="CM143" s="327"/>
      <c r="CN143" s="204"/>
      <c r="CO143" s="204"/>
      <c r="CP143" s="204"/>
      <c r="CQ143" s="98"/>
    </row>
    <row r="144" spans="1:95" s="57" customFormat="1" ht="32.25" customHeight="1" x14ac:dyDescent="0.2">
      <c r="A144" s="116" t="s">
        <v>268</v>
      </c>
      <c r="B144" s="93">
        <v>2640</v>
      </c>
      <c r="C144" s="93">
        <v>244</v>
      </c>
      <c r="D144" s="93"/>
      <c r="E144" s="94">
        <f>E145</f>
        <v>3231116.06</v>
      </c>
      <c r="F144" s="169">
        <f t="shared" ref="F144:K146" si="57">F145</f>
        <v>3521943.5</v>
      </c>
      <c r="G144" s="94">
        <f t="shared" si="57"/>
        <v>203501.53</v>
      </c>
      <c r="H144" s="94">
        <f t="shared" si="57"/>
        <v>203501.53</v>
      </c>
      <c r="I144" s="94">
        <f t="shared" si="57"/>
        <v>203501.53</v>
      </c>
      <c r="J144" s="94">
        <f t="shared" si="57"/>
        <v>203501.53</v>
      </c>
      <c r="K144" s="181">
        <f t="shared" si="57"/>
        <v>203501.53</v>
      </c>
      <c r="L144" s="111"/>
      <c r="M144" s="202"/>
      <c r="N144" s="203"/>
      <c r="O144" s="203"/>
      <c r="P144" s="203"/>
      <c r="Q144" s="203"/>
      <c r="R144" s="203"/>
      <c r="S144" s="203"/>
      <c r="T144" s="325"/>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326"/>
      <c r="AQ144" s="327"/>
      <c r="AR144" s="325"/>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c r="BN144" s="326"/>
      <c r="BO144" s="327"/>
      <c r="BP144" s="325"/>
      <c r="BQ144" s="326"/>
      <c r="BR144" s="326"/>
      <c r="BS144" s="326"/>
      <c r="BT144" s="326"/>
      <c r="BU144" s="326"/>
      <c r="BV144" s="326"/>
      <c r="BW144" s="326"/>
      <c r="BX144" s="326"/>
      <c r="BY144" s="326"/>
      <c r="BZ144" s="326"/>
      <c r="CA144" s="326"/>
      <c r="CB144" s="326"/>
      <c r="CC144" s="326"/>
      <c r="CD144" s="326"/>
      <c r="CE144" s="326"/>
      <c r="CF144" s="326"/>
      <c r="CG144" s="326"/>
      <c r="CH144" s="326"/>
      <c r="CI144" s="326"/>
      <c r="CJ144" s="326"/>
      <c r="CK144" s="326"/>
      <c r="CL144" s="326"/>
      <c r="CM144" s="327"/>
      <c r="CN144" s="204"/>
      <c r="CO144" s="204"/>
      <c r="CP144" s="204"/>
      <c r="CQ144" s="98"/>
    </row>
    <row r="145" spans="1:95" s="107" customFormat="1" ht="18" customHeight="1" x14ac:dyDescent="0.2">
      <c r="A145" s="132" t="s">
        <v>209</v>
      </c>
      <c r="B145" s="104"/>
      <c r="C145" s="105" t="s">
        <v>287</v>
      </c>
      <c r="D145" s="104">
        <v>223</v>
      </c>
      <c r="E145" s="106">
        <v>3231116.06</v>
      </c>
      <c r="F145" s="114">
        <v>3521943.5</v>
      </c>
      <c r="G145" s="113">
        <v>203501.53</v>
      </c>
      <c r="H145" s="114">
        <v>203501.53</v>
      </c>
      <c r="I145" s="114">
        <f t="shared" ref="I145" si="58">H145</f>
        <v>203501.53</v>
      </c>
      <c r="J145" s="114">
        <f>I145</f>
        <v>203501.53</v>
      </c>
      <c r="K145" s="114">
        <f>J145</f>
        <v>203501.53</v>
      </c>
      <c r="L145" s="110"/>
      <c r="M145" s="202"/>
      <c r="N145" s="203"/>
      <c r="O145" s="203"/>
      <c r="P145" s="203"/>
      <c r="Q145" s="203"/>
      <c r="R145" s="203"/>
      <c r="S145" s="203"/>
      <c r="T145" s="325"/>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7"/>
      <c r="AR145" s="325"/>
      <c r="AS145" s="326"/>
      <c r="AT145" s="326"/>
      <c r="AU145" s="326"/>
      <c r="AV145" s="326"/>
      <c r="AW145" s="326"/>
      <c r="AX145" s="326"/>
      <c r="AY145" s="326"/>
      <c r="AZ145" s="326"/>
      <c r="BA145" s="326"/>
      <c r="BB145" s="326"/>
      <c r="BC145" s="326"/>
      <c r="BD145" s="326"/>
      <c r="BE145" s="326"/>
      <c r="BF145" s="326"/>
      <c r="BG145" s="326"/>
      <c r="BH145" s="326"/>
      <c r="BI145" s="326"/>
      <c r="BJ145" s="326"/>
      <c r="BK145" s="326"/>
      <c r="BL145" s="326"/>
      <c r="BM145" s="326"/>
      <c r="BN145" s="326"/>
      <c r="BO145" s="327"/>
      <c r="BP145" s="325"/>
      <c r="BQ145" s="326"/>
      <c r="BR145" s="326"/>
      <c r="BS145" s="326"/>
      <c r="BT145" s="326"/>
      <c r="BU145" s="326"/>
      <c r="BV145" s="326"/>
      <c r="BW145" s="326"/>
      <c r="BX145" s="326"/>
      <c r="BY145" s="326"/>
      <c r="BZ145" s="326"/>
      <c r="CA145" s="326"/>
      <c r="CB145" s="326"/>
      <c r="CC145" s="326"/>
      <c r="CD145" s="326"/>
      <c r="CE145" s="326"/>
      <c r="CF145" s="326"/>
      <c r="CG145" s="326"/>
      <c r="CH145" s="326"/>
      <c r="CI145" s="326"/>
      <c r="CJ145" s="326"/>
      <c r="CK145" s="326"/>
      <c r="CL145" s="326"/>
      <c r="CM145" s="327"/>
      <c r="CN145" s="204"/>
      <c r="CO145" s="204"/>
      <c r="CP145" s="204"/>
      <c r="CQ145" s="98"/>
    </row>
    <row r="146" spans="1:95" s="57" customFormat="1" ht="32.25" customHeight="1" x14ac:dyDescent="0.2">
      <c r="A146" s="116" t="s">
        <v>269</v>
      </c>
      <c r="B146" s="197">
        <v>2660</v>
      </c>
      <c r="C146" s="197">
        <v>247</v>
      </c>
      <c r="D146" s="197"/>
      <c r="E146" s="196">
        <f>E147</f>
        <v>3231116.06</v>
      </c>
      <c r="F146" s="195">
        <f t="shared" si="57"/>
        <v>3521943.5</v>
      </c>
      <c r="G146" s="196">
        <f t="shared" si="57"/>
        <v>3564232.56</v>
      </c>
      <c r="H146" s="196">
        <f t="shared" si="57"/>
        <v>3564383.27</v>
      </c>
      <c r="I146" s="196">
        <f t="shared" si="57"/>
        <v>3564540.01</v>
      </c>
      <c r="J146" s="196">
        <f t="shared" si="57"/>
        <v>3564540.01</v>
      </c>
      <c r="K146" s="196">
        <f t="shared" si="57"/>
        <v>3564540.01</v>
      </c>
      <c r="L146" s="111"/>
      <c r="M146" s="202"/>
      <c r="N146" s="203"/>
      <c r="O146" s="203"/>
      <c r="P146" s="203"/>
      <c r="Q146" s="203"/>
      <c r="R146" s="203"/>
      <c r="S146" s="203"/>
      <c r="T146" s="325"/>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26"/>
      <c r="AP146" s="326"/>
      <c r="AQ146" s="327"/>
      <c r="AR146" s="325"/>
      <c r="AS146" s="326"/>
      <c r="AT146" s="326"/>
      <c r="AU146" s="326"/>
      <c r="AV146" s="326"/>
      <c r="AW146" s="326"/>
      <c r="AX146" s="326"/>
      <c r="AY146" s="326"/>
      <c r="AZ146" s="326"/>
      <c r="BA146" s="326"/>
      <c r="BB146" s="326"/>
      <c r="BC146" s="326"/>
      <c r="BD146" s="326"/>
      <c r="BE146" s="326"/>
      <c r="BF146" s="326"/>
      <c r="BG146" s="326"/>
      <c r="BH146" s="326"/>
      <c r="BI146" s="326"/>
      <c r="BJ146" s="326"/>
      <c r="BK146" s="326"/>
      <c r="BL146" s="326"/>
      <c r="BM146" s="326"/>
      <c r="BN146" s="326"/>
      <c r="BO146" s="327"/>
      <c r="BP146" s="325"/>
      <c r="BQ146" s="326"/>
      <c r="BR146" s="326"/>
      <c r="BS146" s="326"/>
      <c r="BT146" s="326"/>
      <c r="BU146" s="326"/>
      <c r="BV146" s="326"/>
      <c r="BW146" s="326"/>
      <c r="BX146" s="326"/>
      <c r="BY146" s="326"/>
      <c r="BZ146" s="326"/>
      <c r="CA146" s="326"/>
      <c r="CB146" s="326"/>
      <c r="CC146" s="326"/>
      <c r="CD146" s="326"/>
      <c r="CE146" s="326"/>
      <c r="CF146" s="326"/>
      <c r="CG146" s="326"/>
      <c r="CH146" s="326"/>
      <c r="CI146" s="326"/>
      <c r="CJ146" s="326"/>
      <c r="CK146" s="326"/>
      <c r="CL146" s="326"/>
      <c r="CM146" s="327"/>
      <c r="CN146" s="204"/>
      <c r="CO146" s="204"/>
      <c r="CP146" s="204"/>
      <c r="CQ146" s="98"/>
    </row>
    <row r="147" spans="1:95" s="107" customFormat="1" ht="18" customHeight="1" x14ac:dyDescent="0.2">
      <c r="A147" s="132" t="s">
        <v>209</v>
      </c>
      <c r="B147" s="104"/>
      <c r="C147" s="105" t="s">
        <v>287</v>
      </c>
      <c r="D147" s="104">
        <v>223</v>
      </c>
      <c r="E147" s="106">
        <v>3231116.06</v>
      </c>
      <c r="F147" s="114">
        <v>3521943.5</v>
      </c>
      <c r="G147" s="113">
        <v>3564232.56</v>
      </c>
      <c r="H147" s="114">
        <v>3564383.27</v>
      </c>
      <c r="I147" s="114">
        <v>3564540.01</v>
      </c>
      <c r="J147" s="114">
        <f>I147</f>
        <v>3564540.01</v>
      </c>
      <c r="K147" s="114">
        <f>J147</f>
        <v>3564540.01</v>
      </c>
      <c r="L147" s="110"/>
      <c r="M147" s="202"/>
      <c r="N147" s="203"/>
      <c r="O147" s="203"/>
      <c r="P147" s="203"/>
      <c r="Q147" s="203"/>
      <c r="R147" s="203"/>
      <c r="S147" s="203"/>
      <c r="T147" s="325"/>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7"/>
      <c r="AR147" s="325"/>
      <c r="AS147" s="326"/>
      <c r="AT147" s="326"/>
      <c r="AU147" s="326"/>
      <c r="AV147" s="326"/>
      <c r="AW147" s="326"/>
      <c r="AX147" s="326"/>
      <c r="AY147" s="326"/>
      <c r="AZ147" s="326"/>
      <c r="BA147" s="326"/>
      <c r="BB147" s="326"/>
      <c r="BC147" s="326"/>
      <c r="BD147" s="326"/>
      <c r="BE147" s="326"/>
      <c r="BF147" s="326"/>
      <c r="BG147" s="326"/>
      <c r="BH147" s="326"/>
      <c r="BI147" s="326"/>
      <c r="BJ147" s="326"/>
      <c r="BK147" s="326"/>
      <c r="BL147" s="326"/>
      <c r="BM147" s="326"/>
      <c r="BN147" s="326"/>
      <c r="BO147" s="327"/>
      <c r="BP147" s="325"/>
      <c r="BQ147" s="326"/>
      <c r="BR147" s="326"/>
      <c r="BS147" s="326"/>
      <c r="BT147" s="326"/>
      <c r="BU147" s="326"/>
      <c r="BV147" s="326"/>
      <c r="BW147" s="326"/>
      <c r="BX147" s="326"/>
      <c r="BY147" s="326"/>
      <c r="BZ147" s="326"/>
      <c r="CA147" s="326"/>
      <c r="CB147" s="326"/>
      <c r="CC147" s="326"/>
      <c r="CD147" s="326"/>
      <c r="CE147" s="326"/>
      <c r="CF147" s="326"/>
      <c r="CG147" s="326"/>
      <c r="CH147" s="326"/>
      <c r="CI147" s="326"/>
      <c r="CJ147" s="326"/>
      <c r="CK147" s="326"/>
      <c r="CL147" s="326"/>
      <c r="CM147" s="327"/>
      <c r="CN147" s="204"/>
      <c r="CO147" s="204"/>
      <c r="CP147" s="204"/>
      <c r="CQ147" s="98"/>
    </row>
    <row r="148" spans="1:95" s="119" customFormat="1" ht="30" hidden="1" customHeight="1" x14ac:dyDescent="0.3">
      <c r="A148" s="129" t="s">
        <v>176</v>
      </c>
      <c r="B148" s="284" t="s">
        <v>225</v>
      </c>
      <c r="C148" s="284"/>
      <c r="D148" s="284"/>
      <c r="E148" s="117">
        <f>E149</f>
        <v>0</v>
      </c>
      <c r="F148" s="117">
        <f t="shared" ref="F148:I148" si="59">F149</f>
        <v>641869.46</v>
      </c>
      <c r="G148" s="117">
        <f t="shared" si="59"/>
        <v>0</v>
      </c>
      <c r="H148" s="117">
        <f t="shared" si="59"/>
        <v>0</v>
      </c>
      <c r="I148" s="117">
        <f t="shared" si="59"/>
        <v>0</v>
      </c>
      <c r="J148" s="117">
        <f>I148</f>
        <v>0</v>
      </c>
      <c r="K148" s="117">
        <f>J148</f>
        <v>0</v>
      </c>
      <c r="L148" s="118"/>
      <c r="M148" s="202"/>
      <c r="N148" s="203"/>
      <c r="O148" s="203"/>
      <c r="P148" s="203"/>
      <c r="Q148" s="203"/>
      <c r="R148" s="203"/>
      <c r="S148" s="203"/>
      <c r="T148" s="325"/>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7"/>
      <c r="AR148" s="325"/>
      <c r="AS148" s="326"/>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7"/>
      <c r="BP148" s="325"/>
      <c r="BQ148" s="326"/>
      <c r="BR148" s="326"/>
      <c r="BS148" s="326"/>
      <c r="BT148" s="326"/>
      <c r="BU148" s="326"/>
      <c r="BV148" s="326"/>
      <c r="BW148" s="326"/>
      <c r="BX148" s="326"/>
      <c r="BY148" s="326"/>
      <c r="BZ148" s="326"/>
      <c r="CA148" s="326"/>
      <c r="CB148" s="326"/>
      <c r="CC148" s="326"/>
      <c r="CD148" s="326"/>
      <c r="CE148" s="326"/>
      <c r="CF148" s="326"/>
      <c r="CG148" s="326"/>
      <c r="CH148" s="326"/>
      <c r="CI148" s="326"/>
      <c r="CJ148" s="326"/>
      <c r="CK148" s="326"/>
      <c r="CL148" s="326"/>
      <c r="CM148" s="327"/>
      <c r="CN148" s="204"/>
      <c r="CO148" s="204"/>
      <c r="CP148" s="204"/>
      <c r="CQ148" s="98"/>
    </row>
    <row r="149" spans="1:95" s="57" customFormat="1" ht="26.25" hidden="1" customHeight="1" x14ac:dyDescent="0.2">
      <c r="A149" s="285" t="s">
        <v>99</v>
      </c>
      <c r="B149" s="286">
        <v>2100</v>
      </c>
      <c r="C149" s="286" t="s">
        <v>60</v>
      </c>
      <c r="D149" s="277"/>
      <c r="E149" s="280">
        <f>E151+E155</f>
        <v>0</v>
      </c>
      <c r="F149" s="281">
        <f t="shared" ref="F149:I149" si="60">F151+F155</f>
        <v>641869.46</v>
      </c>
      <c r="G149" s="280">
        <f t="shared" si="60"/>
        <v>0</v>
      </c>
      <c r="H149" s="280">
        <f t="shared" si="60"/>
        <v>0</v>
      </c>
      <c r="I149" s="280">
        <f t="shared" si="60"/>
        <v>0</v>
      </c>
      <c r="J149" s="280" t="s">
        <v>60</v>
      </c>
      <c r="K149" s="280" t="s">
        <v>60</v>
      </c>
      <c r="M149" s="202"/>
      <c r="N149" s="203"/>
      <c r="O149" s="203"/>
      <c r="P149" s="203"/>
      <c r="Q149" s="203"/>
      <c r="R149" s="203"/>
      <c r="S149" s="203"/>
      <c r="T149" s="325"/>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7"/>
      <c r="AR149" s="325"/>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7"/>
      <c r="BP149" s="325"/>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7"/>
      <c r="CN149" s="204"/>
      <c r="CO149" s="204"/>
      <c r="CP149" s="204"/>
      <c r="CQ149" s="98"/>
    </row>
    <row r="150" spans="1:95" s="57" customFormat="1" ht="25.5" hidden="1" customHeight="1" x14ac:dyDescent="0.2">
      <c r="A150" s="285"/>
      <c r="B150" s="286"/>
      <c r="C150" s="286"/>
      <c r="D150" s="277"/>
      <c r="E150" s="280"/>
      <c r="F150" s="281"/>
      <c r="G150" s="280"/>
      <c r="H150" s="280"/>
      <c r="I150" s="280"/>
      <c r="J150" s="280"/>
      <c r="K150" s="280"/>
      <c r="M150" s="202"/>
      <c r="N150" s="203"/>
      <c r="O150" s="203"/>
      <c r="P150" s="203"/>
      <c r="Q150" s="203"/>
      <c r="R150" s="203"/>
      <c r="S150" s="203"/>
      <c r="T150" s="325"/>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6"/>
      <c r="AQ150" s="327"/>
      <c r="AR150" s="325"/>
      <c r="AS150" s="326"/>
      <c r="AT150" s="326"/>
      <c r="AU150" s="326"/>
      <c r="AV150" s="326"/>
      <c r="AW150" s="326"/>
      <c r="AX150" s="326"/>
      <c r="AY150" s="326"/>
      <c r="AZ150" s="326"/>
      <c r="BA150" s="326"/>
      <c r="BB150" s="326"/>
      <c r="BC150" s="326"/>
      <c r="BD150" s="326"/>
      <c r="BE150" s="326"/>
      <c r="BF150" s="326"/>
      <c r="BG150" s="326"/>
      <c r="BH150" s="326"/>
      <c r="BI150" s="326"/>
      <c r="BJ150" s="326"/>
      <c r="BK150" s="326"/>
      <c r="BL150" s="326"/>
      <c r="BM150" s="326"/>
      <c r="BN150" s="326"/>
      <c r="BO150" s="327"/>
      <c r="BP150" s="325"/>
      <c r="BQ150" s="326"/>
      <c r="BR150" s="326"/>
      <c r="BS150" s="326"/>
      <c r="BT150" s="326"/>
      <c r="BU150" s="326"/>
      <c r="BV150" s="326"/>
      <c r="BW150" s="326"/>
      <c r="BX150" s="326"/>
      <c r="BY150" s="326"/>
      <c r="BZ150" s="326"/>
      <c r="CA150" s="326"/>
      <c r="CB150" s="326"/>
      <c r="CC150" s="326"/>
      <c r="CD150" s="326"/>
      <c r="CE150" s="326"/>
      <c r="CF150" s="326"/>
      <c r="CG150" s="326"/>
      <c r="CH150" s="326"/>
      <c r="CI150" s="326"/>
      <c r="CJ150" s="326"/>
      <c r="CK150" s="326"/>
      <c r="CL150" s="326"/>
      <c r="CM150" s="327"/>
      <c r="CN150" s="204"/>
      <c r="CO150" s="204"/>
      <c r="CP150" s="204"/>
      <c r="CQ150" s="98"/>
    </row>
    <row r="151" spans="1:95" s="57" customFormat="1" ht="18" hidden="1" customHeight="1" x14ac:dyDescent="0.2">
      <c r="A151" s="285" t="s">
        <v>100</v>
      </c>
      <c r="B151" s="286">
        <v>2110</v>
      </c>
      <c r="C151" s="286">
        <v>111</v>
      </c>
      <c r="D151" s="277"/>
      <c r="E151" s="280">
        <f>SUM(E154:E154)</f>
        <v>0</v>
      </c>
      <c r="F151" s="281">
        <f>SUM(F154:F154)</f>
        <v>492987.29</v>
      </c>
      <c r="G151" s="280">
        <f>SUM(G154:G154)</f>
        <v>0</v>
      </c>
      <c r="H151" s="280">
        <f>SUM(H154:H154)</f>
        <v>0</v>
      </c>
      <c r="I151" s="280">
        <f>SUM(I154:I154)</f>
        <v>0</v>
      </c>
      <c r="J151" s="280" t="s">
        <v>60</v>
      </c>
      <c r="K151" s="280" t="s">
        <v>60</v>
      </c>
      <c r="M151" s="202"/>
      <c r="N151" s="203"/>
      <c r="O151" s="203"/>
      <c r="P151" s="203"/>
      <c r="Q151" s="203"/>
      <c r="R151" s="203"/>
      <c r="S151" s="203"/>
      <c r="T151" s="325"/>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7"/>
      <c r="AR151" s="325"/>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7"/>
      <c r="BP151" s="325"/>
      <c r="BQ151" s="326"/>
      <c r="BR151" s="326"/>
      <c r="BS151" s="326"/>
      <c r="BT151" s="326"/>
      <c r="BU151" s="326"/>
      <c r="BV151" s="326"/>
      <c r="BW151" s="326"/>
      <c r="BX151" s="326"/>
      <c r="BY151" s="326"/>
      <c r="BZ151" s="326"/>
      <c r="CA151" s="326"/>
      <c r="CB151" s="326"/>
      <c r="CC151" s="326"/>
      <c r="CD151" s="326"/>
      <c r="CE151" s="326"/>
      <c r="CF151" s="326"/>
      <c r="CG151" s="326"/>
      <c r="CH151" s="326"/>
      <c r="CI151" s="326"/>
      <c r="CJ151" s="326"/>
      <c r="CK151" s="326"/>
      <c r="CL151" s="326"/>
      <c r="CM151" s="327"/>
      <c r="CN151" s="204"/>
      <c r="CO151" s="204"/>
      <c r="CP151" s="204"/>
      <c r="CQ151" s="98"/>
    </row>
    <row r="152" spans="1:95" s="57" customFormat="1" ht="18" hidden="1" customHeight="1" x14ac:dyDescent="0.2">
      <c r="A152" s="285"/>
      <c r="B152" s="286"/>
      <c r="C152" s="286"/>
      <c r="D152" s="277"/>
      <c r="E152" s="280"/>
      <c r="F152" s="281"/>
      <c r="G152" s="280"/>
      <c r="H152" s="280"/>
      <c r="I152" s="280"/>
      <c r="J152" s="280"/>
      <c r="K152" s="280"/>
      <c r="L152" s="111"/>
      <c r="M152" s="202"/>
      <c r="N152" s="203"/>
      <c r="O152" s="203"/>
      <c r="P152" s="203"/>
      <c r="Q152" s="203"/>
      <c r="R152" s="203"/>
      <c r="S152" s="203"/>
      <c r="T152" s="325"/>
      <c r="U152" s="326"/>
      <c r="V152" s="326"/>
      <c r="W152" s="326"/>
      <c r="X152" s="326"/>
      <c r="Y152" s="326"/>
      <c r="Z152" s="326"/>
      <c r="AA152" s="326"/>
      <c r="AB152" s="326"/>
      <c r="AC152" s="326"/>
      <c r="AD152" s="326"/>
      <c r="AE152" s="326"/>
      <c r="AF152" s="326"/>
      <c r="AG152" s="326"/>
      <c r="AH152" s="326"/>
      <c r="AI152" s="326"/>
      <c r="AJ152" s="326"/>
      <c r="AK152" s="326"/>
      <c r="AL152" s="326"/>
      <c r="AM152" s="326"/>
      <c r="AN152" s="326"/>
      <c r="AO152" s="326"/>
      <c r="AP152" s="326"/>
      <c r="AQ152" s="327"/>
      <c r="AR152" s="325"/>
      <c r="AS152" s="326"/>
      <c r="AT152" s="326"/>
      <c r="AU152" s="326"/>
      <c r="AV152" s="326"/>
      <c r="AW152" s="326"/>
      <c r="AX152" s="326"/>
      <c r="AY152" s="326"/>
      <c r="AZ152" s="326"/>
      <c r="BA152" s="326"/>
      <c r="BB152" s="326"/>
      <c r="BC152" s="326"/>
      <c r="BD152" s="326"/>
      <c r="BE152" s="326"/>
      <c r="BF152" s="326"/>
      <c r="BG152" s="326"/>
      <c r="BH152" s="326"/>
      <c r="BI152" s="326"/>
      <c r="BJ152" s="326"/>
      <c r="BK152" s="326"/>
      <c r="BL152" s="326"/>
      <c r="BM152" s="326"/>
      <c r="BN152" s="326"/>
      <c r="BO152" s="327"/>
      <c r="BP152" s="325"/>
      <c r="BQ152" s="326"/>
      <c r="BR152" s="326"/>
      <c r="BS152" s="326"/>
      <c r="BT152" s="326"/>
      <c r="BU152" s="326"/>
      <c r="BV152" s="326"/>
      <c r="BW152" s="326"/>
      <c r="BX152" s="326"/>
      <c r="BY152" s="326"/>
      <c r="BZ152" s="326"/>
      <c r="CA152" s="326"/>
      <c r="CB152" s="326"/>
      <c r="CC152" s="326"/>
      <c r="CD152" s="326"/>
      <c r="CE152" s="326"/>
      <c r="CF152" s="326"/>
      <c r="CG152" s="326"/>
      <c r="CH152" s="326"/>
      <c r="CI152" s="326"/>
      <c r="CJ152" s="326"/>
      <c r="CK152" s="326"/>
      <c r="CL152" s="326"/>
      <c r="CM152" s="327"/>
      <c r="CN152" s="204"/>
      <c r="CO152" s="204"/>
      <c r="CP152" s="204"/>
      <c r="CQ152" s="98"/>
    </row>
    <row r="153" spans="1:95" s="103" customFormat="1" ht="18" hidden="1" customHeight="1" x14ac:dyDescent="0.2">
      <c r="A153" s="130" t="s">
        <v>190</v>
      </c>
      <c r="B153" s="99"/>
      <c r="C153" s="100"/>
      <c r="D153" s="104"/>
      <c r="E153" s="101"/>
      <c r="F153" s="101"/>
      <c r="G153" s="102"/>
      <c r="H153" s="99"/>
      <c r="I153" s="99"/>
      <c r="J153" s="99"/>
      <c r="K153" s="99"/>
      <c r="L153" s="109"/>
      <c r="M153" s="202"/>
      <c r="N153" s="203"/>
      <c r="O153" s="203"/>
      <c r="P153" s="203"/>
      <c r="Q153" s="203"/>
      <c r="R153" s="203"/>
      <c r="S153" s="203"/>
      <c r="T153" s="325"/>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7"/>
      <c r="AR153" s="325"/>
      <c r="AS153" s="326"/>
      <c r="AT153" s="326"/>
      <c r="AU153" s="326"/>
      <c r="AV153" s="326"/>
      <c r="AW153" s="326"/>
      <c r="AX153" s="326"/>
      <c r="AY153" s="326"/>
      <c r="AZ153" s="326"/>
      <c r="BA153" s="326"/>
      <c r="BB153" s="326"/>
      <c r="BC153" s="326"/>
      <c r="BD153" s="326"/>
      <c r="BE153" s="326"/>
      <c r="BF153" s="326"/>
      <c r="BG153" s="326"/>
      <c r="BH153" s="326"/>
      <c r="BI153" s="326"/>
      <c r="BJ153" s="326"/>
      <c r="BK153" s="326"/>
      <c r="BL153" s="326"/>
      <c r="BM153" s="326"/>
      <c r="BN153" s="326"/>
      <c r="BO153" s="327"/>
      <c r="BP153" s="325"/>
      <c r="BQ153" s="326"/>
      <c r="BR153" s="326"/>
      <c r="BS153" s="326"/>
      <c r="BT153" s="326"/>
      <c r="BU153" s="326"/>
      <c r="BV153" s="326"/>
      <c r="BW153" s="326"/>
      <c r="BX153" s="326"/>
      <c r="BY153" s="326"/>
      <c r="BZ153" s="326"/>
      <c r="CA153" s="326"/>
      <c r="CB153" s="326"/>
      <c r="CC153" s="326"/>
      <c r="CD153" s="326"/>
      <c r="CE153" s="326"/>
      <c r="CF153" s="326"/>
      <c r="CG153" s="326"/>
      <c r="CH153" s="326"/>
      <c r="CI153" s="326"/>
      <c r="CJ153" s="326"/>
      <c r="CK153" s="326"/>
      <c r="CL153" s="326"/>
      <c r="CM153" s="327"/>
      <c r="CN153" s="204"/>
      <c r="CO153" s="204"/>
      <c r="CP153" s="204"/>
      <c r="CQ153" s="98"/>
    </row>
    <row r="154" spans="1:95" s="107" customFormat="1" ht="18" hidden="1" customHeight="1" x14ac:dyDescent="0.2">
      <c r="A154" s="131" t="s">
        <v>191</v>
      </c>
      <c r="B154" s="104"/>
      <c r="C154" s="105" t="s">
        <v>180</v>
      </c>
      <c r="D154" s="104">
        <v>211</v>
      </c>
      <c r="E154" s="120">
        <v>0</v>
      </c>
      <c r="F154" s="114">
        <v>492987.29</v>
      </c>
      <c r="G154" s="113">
        <v>0</v>
      </c>
      <c r="H154" s="114">
        <v>0</v>
      </c>
      <c r="I154" s="114">
        <f>H154</f>
        <v>0</v>
      </c>
      <c r="J154" s="104" t="s">
        <v>3</v>
      </c>
      <c r="K154" s="104" t="s">
        <v>3</v>
      </c>
      <c r="L154" s="110"/>
      <c r="M154" s="202"/>
      <c r="N154" s="203"/>
      <c r="O154" s="203"/>
      <c r="P154" s="203"/>
      <c r="Q154" s="203"/>
      <c r="R154" s="203"/>
      <c r="S154" s="203"/>
      <c r="T154" s="325"/>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7"/>
      <c r="AR154" s="325"/>
      <c r="AS154" s="326"/>
      <c r="AT154" s="326"/>
      <c r="AU154" s="326"/>
      <c r="AV154" s="326"/>
      <c r="AW154" s="326"/>
      <c r="AX154" s="326"/>
      <c r="AY154" s="326"/>
      <c r="AZ154" s="326"/>
      <c r="BA154" s="326"/>
      <c r="BB154" s="326"/>
      <c r="BC154" s="326"/>
      <c r="BD154" s="326"/>
      <c r="BE154" s="326"/>
      <c r="BF154" s="326"/>
      <c r="BG154" s="326"/>
      <c r="BH154" s="326"/>
      <c r="BI154" s="326"/>
      <c r="BJ154" s="326"/>
      <c r="BK154" s="326"/>
      <c r="BL154" s="326"/>
      <c r="BM154" s="326"/>
      <c r="BN154" s="326"/>
      <c r="BO154" s="327"/>
      <c r="BP154" s="325"/>
      <c r="BQ154" s="326"/>
      <c r="BR154" s="326"/>
      <c r="BS154" s="326"/>
      <c r="BT154" s="326"/>
      <c r="BU154" s="326"/>
      <c r="BV154" s="326"/>
      <c r="BW154" s="326"/>
      <c r="BX154" s="326"/>
      <c r="BY154" s="326"/>
      <c r="BZ154" s="326"/>
      <c r="CA154" s="326"/>
      <c r="CB154" s="326"/>
      <c r="CC154" s="326"/>
      <c r="CD154" s="326"/>
      <c r="CE154" s="326"/>
      <c r="CF154" s="326"/>
      <c r="CG154" s="326"/>
      <c r="CH154" s="326"/>
      <c r="CI154" s="326"/>
      <c r="CJ154" s="326"/>
      <c r="CK154" s="326"/>
      <c r="CL154" s="326"/>
      <c r="CM154" s="327"/>
      <c r="CN154" s="204"/>
      <c r="CO154" s="204"/>
      <c r="CP154" s="204"/>
      <c r="CQ154" s="98"/>
    </row>
    <row r="155" spans="1:95" s="57" customFormat="1" ht="87.75" hidden="1" customHeight="1" x14ac:dyDescent="0.2">
      <c r="A155" s="80" t="s">
        <v>72</v>
      </c>
      <c r="B155" s="79">
        <v>2140</v>
      </c>
      <c r="C155" s="79">
        <v>119</v>
      </c>
      <c r="D155" s="76"/>
      <c r="E155" s="81">
        <f>E156</f>
        <v>0</v>
      </c>
      <c r="F155" s="169">
        <f t="shared" ref="F155" si="61">F156</f>
        <v>148882.17000000001</v>
      </c>
      <c r="G155" s="81">
        <f t="shared" ref="G155" si="62">G156</f>
        <v>0</v>
      </c>
      <c r="H155" s="81">
        <f t="shared" ref="H155" si="63">H156</f>
        <v>0</v>
      </c>
      <c r="I155" s="81">
        <f t="shared" ref="I155" si="64">I156</f>
        <v>0</v>
      </c>
      <c r="J155" s="81" t="s">
        <v>60</v>
      </c>
      <c r="K155" s="175" t="s">
        <v>60</v>
      </c>
      <c r="M155" s="202"/>
      <c r="N155" s="203"/>
      <c r="O155" s="203"/>
      <c r="P155" s="203"/>
      <c r="Q155" s="203"/>
      <c r="R155" s="203"/>
      <c r="S155" s="203"/>
      <c r="T155" s="325"/>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7"/>
      <c r="AR155" s="325"/>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c r="BN155" s="326"/>
      <c r="BO155" s="327"/>
      <c r="BP155" s="325"/>
      <c r="BQ155" s="326"/>
      <c r="BR155" s="326"/>
      <c r="BS155" s="326"/>
      <c r="BT155" s="326"/>
      <c r="BU155" s="326"/>
      <c r="BV155" s="326"/>
      <c r="BW155" s="326"/>
      <c r="BX155" s="326"/>
      <c r="BY155" s="326"/>
      <c r="BZ155" s="326"/>
      <c r="CA155" s="326"/>
      <c r="CB155" s="326"/>
      <c r="CC155" s="326"/>
      <c r="CD155" s="326"/>
      <c r="CE155" s="326"/>
      <c r="CF155" s="326"/>
      <c r="CG155" s="326"/>
      <c r="CH155" s="326"/>
      <c r="CI155" s="326"/>
      <c r="CJ155" s="326"/>
      <c r="CK155" s="326"/>
      <c r="CL155" s="326"/>
      <c r="CM155" s="327"/>
      <c r="CN155" s="204"/>
      <c r="CO155" s="204"/>
      <c r="CP155" s="204"/>
      <c r="CQ155" s="98"/>
    </row>
    <row r="156" spans="1:95" s="67" customFormat="1" ht="30" hidden="1" customHeight="1" x14ac:dyDescent="0.2">
      <c r="A156" s="283" t="s">
        <v>101</v>
      </c>
      <c r="B156" s="277">
        <v>2141</v>
      </c>
      <c r="C156" s="277">
        <v>119</v>
      </c>
      <c r="D156" s="277"/>
      <c r="E156" s="278">
        <f>E158</f>
        <v>0</v>
      </c>
      <c r="F156" s="288">
        <f t="shared" ref="F156:I156" si="65">F158</f>
        <v>148882.17000000001</v>
      </c>
      <c r="G156" s="278">
        <f t="shared" si="65"/>
        <v>0</v>
      </c>
      <c r="H156" s="278">
        <f t="shared" si="65"/>
        <v>0</v>
      </c>
      <c r="I156" s="278">
        <f t="shared" si="65"/>
        <v>0</v>
      </c>
      <c r="J156" s="278" t="s">
        <v>60</v>
      </c>
      <c r="K156" s="278" t="s">
        <v>60</v>
      </c>
      <c r="M156" s="202"/>
      <c r="N156" s="203"/>
      <c r="O156" s="203"/>
      <c r="P156" s="203"/>
      <c r="Q156" s="203"/>
      <c r="R156" s="203"/>
      <c r="S156" s="203"/>
      <c r="T156" s="325"/>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7"/>
      <c r="AR156" s="325"/>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7"/>
      <c r="BP156" s="325"/>
      <c r="BQ156" s="326"/>
      <c r="BR156" s="326"/>
      <c r="BS156" s="326"/>
      <c r="BT156" s="326"/>
      <c r="BU156" s="326"/>
      <c r="BV156" s="326"/>
      <c r="BW156" s="326"/>
      <c r="BX156" s="326"/>
      <c r="BY156" s="326"/>
      <c r="BZ156" s="326"/>
      <c r="CA156" s="326"/>
      <c r="CB156" s="326"/>
      <c r="CC156" s="326"/>
      <c r="CD156" s="326"/>
      <c r="CE156" s="326"/>
      <c r="CF156" s="326"/>
      <c r="CG156" s="326"/>
      <c r="CH156" s="326"/>
      <c r="CI156" s="326"/>
      <c r="CJ156" s="326"/>
      <c r="CK156" s="326"/>
      <c r="CL156" s="326"/>
      <c r="CM156" s="327"/>
      <c r="CN156" s="204"/>
      <c r="CO156" s="204"/>
      <c r="CP156" s="204"/>
      <c r="CQ156" s="98"/>
    </row>
    <row r="157" spans="1:95" s="67" customFormat="1" ht="15.75" hidden="1" customHeight="1" x14ac:dyDescent="0.2">
      <c r="A157" s="283"/>
      <c r="B157" s="277"/>
      <c r="C157" s="277"/>
      <c r="D157" s="277"/>
      <c r="E157" s="278"/>
      <c r="F157" s="288"/>
      <c r="G157" s="278"/>
      <c r="H157" s="278"/>
      <c r="I157" s="278"/>
      <c r="J157" s="278"/>
      <c r="K157" s="278"/>
      <c r="M157" s="202"/>
      <c r="N157" s="203"/>
      <c r="O157" s="203"/>
      <c r="P157" s="203"/>
      <c r="Q157" s="203"/>
      <c r="R157" s="203"/>
      <c r="S157" s="203"/>
      <c r="T157" s="325"/>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7"/>
      <c r="AR157" s="325"/>
      <c r="AS157" s="326"/>
      <c r="AT157" s="326"/>
      <c r="AU157" s="326"/>
      <c r="AV157" s="326"/>
      <c r="AW157" s="326"/>
      <c r="AX157" s="326"/>
      <c r="AY157" s="326"/>
      <c r="AZ157" s="326"/>
      <c r="BA157" s="326"/>
      <c r="BB157" s="326"/>
      <c r="BC157" s="326"/>
      <c r="BD157" s="326"/>
      <c r="BE157" s="326"/>
      <c r="BF157" s="326"/>
      <c r="BG157" s="326"/>
      <c r="BH157" s="326"/>
      <c r="BI157" s="326"/>
      <c r="BJ157" s="326"/>
      <c r="BK157" s="326"/>
      <c r="BL157" s="326"/>
      <c r="BM157" s="326"/>
      <c r="BN157" s="326"/>
      <c r="BO157" s="327"/>
      <c r="BP157" s="325"/>
      <c r="BQ157" s="326"/>
      <c r="BR157" s="326"/>
      <c r="BS157" s="326"/>
      <c r="BT157" s="326"/>
      <c r="BU157" s="326"/>
      <c r="BV157" s="326"/>
      <c r="BW157" s="326"/>
      <c r="BX157" s="326"/>
      <c r="BY157" s="326"/>
      <c r="BZ157" s="326"/>
      <c r="CA157" s="326"/>
      <c r="CB157" s="326"/>
      <c r="CC157" s="326"/>
      <c r="CD157" s="326"/>
      <c r="CE157" s="326"/>
      <c r="CF157" s="326"/>
      <c r="CG157" s="326"/>
      <c r="CH157" s="326"/>
      <c r="CI157" s="326"/>
      <c r="CJ157" s="326"/>
      <c r="CK157" s="326"/>
      <c r="CL157" s="326"/>
      <c r="CM157" s="327"/>
      <c r="CN157" s="204"/>
      <c r="CO157" s="204"/>
      <c r="CP157" s="204"/>
      <c r="CQ157" s="98"/>
    </row>
    <row r="158" spans="1:95" s="107" customFormat="1" ht="33" hidden="1" customHeight="1" x14ac:dyDescent="0.2">
      <c r="A158" s="131" t="s">
        <v>192</v>
      </c>
      <c r="B158" s="104"/>
      <c r="C158" s="105" t="s">
        <v>180</v>
      </c>
      <c r="D158" s="104">
        <v>213</v>
      </c>
      <c r="E158" s="114">
        <v>0</v>
      </c>
      <c r="F158" s="114">
        <v>148882.17000000001</v>
      </c>
      <c r="G158" s="113">
        <v>0</v>
      </c>
      <c r="H158" s="114">
        <v>0</v>
      </c>
      <c r="I158" s="114">
        <f>H158</f>
        <v>0</v>
      </c>
      <c r="J158" s="104" t="s">
        <v>3</v>
      </c>
      <c r="K158" s="104" t="s">
        <v>3</v>
      </c>
      <c r="L158" s="110"/>
      <c r="M158" s="202"/>
      <c r="N158" s="203"/>
      <c r="O158" s="203"/>
      <c r="P158" s="203"/>
      <c r="Q158" s="203"/>
      <c r="R158" s="203"/>
      <c r="S158" s="203"/>
      <c r="T158" s="325"/>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7"/>
      <c r="AR158" s="325"/>
      <c r="AS158" s="326"/>
      <c r="AT158" s="326"/>
      <c r="AU158" s="326"/>
      <c r="AV158" s="326"/>
      <c r="AW158" s="326"/>
      <c r="AX158" s="326"/>
      <c r="AY158" s="326"/>
      <c r="AZ158" s="326"/>
      <c r="BA158" s="326"/>
      <c r="BB158" s="326"/>
      <c r="BC158" s="326"/>
      <c r="BD158" s="326"/>
      <c r="BE158" s="326"/>
      <c r="BF158" s="326"/>
      <c r="BG158" s="326"/>
      <c r="BH158" s="326"/>
      <c r="BI158" s="326"/>
      <c r="BJ158" s="326"/>
      <c r="BK158" s="326"/>
      <c r="BL158" s="326"/>
      <c r="BM158" s="326"/>
      <c r="BN158" s="326"/>
      <c r="BO158" s="327"/>
      <c r="BP158" s="325"/>
      <c r="BQ158" s="326"/>
      <c r="BR158" s="326"/>
      <c r="BS158" s="326"/>
      <c r="BT158" s="326"/>
      <c r="BU158" s="326"/>
      <c r="BV158" s="326"/>
      <c r="BW158" s="326"/>
      <c r="BX158" s="326"/>
      <c r="BY158" s="326"/>
      <c r="BZ158" s="326"/>
      <c r="CA158" s="326"/>
      <c r="CB158" s="326"/>
      <c r="CC158" s="326"/>
      <c r="CD158" s="326"/>
      <c r="CE158" s="326"/>
      <c r="CF158" s="326"/>
      <c r="CG158" s="326"/>
      <c r="CH158" s="326"/>
      <c r="CI158" s="326"/>
      <c r="CJ158" s="326"/>
      <c r="CK158" s="326"/>
      <c r="CL158" s="326"/>
      <c r="CM158" s="327"/>
      <c r="CN158" s="204"/>
      <c r="CO158" s="204"/>
      <c r="CP158" s="204"/>
      <c r="CQ158" s="98"/>
    </row>
    <row r="159" spans="1:95" s="119" customFormat="1" ht="30" customHeight="1" x14ac:dyDescent="0.3">
      <c r="A159" s="129" t="s">
        <v>176</v>
      </c>
      <c r="B159" s="284" t="s">
        <v>226</v>
      </c>
      <c r="C159" s="284"/>
      <c r="D159" s="284"/>
      <c r="E159" s="117">
        <f>E160</f>
        <v>110473.33000000002</v>
      </c>
      <c r="F159" s="117">
        <f t="shared" ref="F159:I159" si="66">F160</f>
        <v>34707.14</v>
      </c>
      <c r="G159" s="117">
        <f t="shared" si="66"/>
        <v>20438.78</v>
      </c>
      <c r="H159" s="117">
        <f t="shared" si="66"/>
        <v>16791.53</v>
      </c>
      <c r="I159" s="117">
        <f t="shared" si="66"/>
        <v>16241.17</v>
      </c>
      <c r="J159" s="117">
        <f>I159</f>
        <v>16241.17</v>
      </c>
      <c r="K159" s="117">
        <f>J159</f>
        <v>16241.17</v>
      </c>
      <c r="L159" s="118"/>
      <c r="M159" s="202"/>
      <c r="N159" s="203"/>
      <c r="O159" s="203"/>
      <c r="P159" s="203"/>
      <c r="Q159" s="203"/>
      <c r="R159" s="203"/>
      <c r="S159" s="203"/>
      <c r="T159" s="325"/>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7"/>
      <c r="AR159" s="325"/>
      <c r="AS159" s="326"/>
      <c r="AT159" s="326"/>
      <c r="AU159" s="326"/>
      <c r="AV159" s="326"/>
      <c r="AW159" s="326"/>
      <c r="AX159" s="326"/>
      <c r="AY159" s="326"/>
      <c r="AZ159" s="326"/>
      <c r="BA159" s="326"/>
      <c r="BB159" s="326"/>
      <c r="BC159" s="326"/>
      <c r="BD159" s="326"/>
      <c r="BE159" s="326"/>
      <c r="BF159" s="326"/>
      <c r="BG159" s="326"/>
      <c r="BH159" s="326"/>
      <c r="BI159" s="326"/>
      <c r="BJ159" s="326"/>
      <c r="BK159" s="326"/>
      <c r="BL159" s="326"/>
      <c r="BM159" s="326"/>
      <c r="BN159" s="326"/>
      <c r="BO159" s="327"/>
      <c r="BP159" s="325"/>
      <c r="BQ159" s="326"/>
      <c r="BR159" s="326"/>
      <c r="BS159" s="326"/>
      <c r="BT159" s="326"/>
      <c r="BU159" s="326"/>
      <c r="BV159" s="326"/>
      <c r="BW159" s="326"/>
      <c r="BX159" s="326"/>
      <c r="BY159" s="326"/>
      <c r="BZ159" s="326"/>
      <c r="CA159" s="326"/>
      <c r="CB159" s="326"/>
      <c r="CC159" s="326"/>
      <c r="CD159" s="326"/>
      <c r="CE159" s="326"/>
      <c r="CF159" s="326"/>
      <c r="CG159" s="326"/>
      <c r="CH159" s="326"/>
      <c r="CI159" s="326"/>
      <c r="CJ159" s="326"/>
      <c r="CK159" s="326"/>
      <c r="CL159" s="326"/>
      <c r="CM159" s="327"/>
      <c r="CN159" s="204"/>
      <c r="CO159" s="204"/>
      <c r="CP159" s="204"/>
      <c r="CQ159" s="98"/>
    </row>
    <row r="160" spans="1:95" s="57" customFormat="1" ht="26.25" customHeight="1" x14ac:dyDescent="0.2">
      <c r="A160" s="285" t="s">
        <v>99</v>
      </c>
      <c r="B160" s="286">
        <v>2100</v>
      </c>
      <c r="C160" s="286" t="s">
        <v>60</v>
      </c>
      <c r="D160" s="277"/>
      <c r="E160" s="280">
        <f>E162+E166</f>
        <v>110473.33000000002</v>
      </c>
      <c r="F160" s="281">
        <f t="shared" ref="F160:I160" si="67">F162+F166</f>
        <v>34707.14</v>
      </c>
      <c r="G160" s="280">
        <f t="shared" si="67"/>
        <v>20438.78</v>
      </c>
      <c r="H160" s="280">
        <f t="shared" si="67"/>
        <v>16791.53</v>
      </c>
      <c r="I160" s="280">
        <f t="shared" si="67"/>
        <v>16241.17</v>
      </c>
      <c r="J160" s="280">
        <f>I160</f>
        <v>16241.17</v>
      </c>
      <c r="K160" s="280" t="s">
        <v>60</v>
      </c>
      <c r="M160" s="202"/>
      <c r="N160" s="203"/>
      <c r="O160" s="203"/>
      <c r="P160" s="203"/>
      <c r="Q160" s="203"/>
      <c r="R160" s="203"/>
      <c r="S160" s="203"/>
      <c r="T160" s="325"/>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26"/>
      <c r="AQ160" s="327"/>
      <c r="AR160" s="325"/>
      <c r="AS160" s="326"/>
      <c r="AT160" s="326"/>
      <c r="AU160" s="326"/>
      <c r="AV160" s="326"/>
      <c r="AW160" s="326"/>
      <c r="AX160" s="326"/>
      <c r="AY160" s="326"/>
      <c r="AZ160" s="326"/>
      <c r="BA160" s="326"/>
      <c r="BB160" s="326"/>
      <c r="BC160" s="326"/>
      <c r="BD160" s="326"/>
      <c r="BE160" s="326"/>
      <c r="BF160" s="326"/>
      <c r="BG160" s="326"/>
      <c r="BH160" s="326"/>
      <c r="BI160" s="326"/>
      <c r="BJ160" s="326"/>
      <c r="BK160" s="326"/>
      <c r="BL160" s="326"/>
      <c r="BM160" s="326"/>
      <c r="BN160" s="326"/>
      <c r="BO160" s="327"/>
      <c r="BP160" s="325"/>
      <c r="BQ160" s="326"/>
      <c r="BR160" s="326"/>
      <c r="BS160" s="326"/>
      <c r="BT160" s="326"/>
      <c r="BU160" s="326"/>
      <c r="BV160" s="326"/>
      <c r="BW160" s="326"/>
      <c r="BX160" s="326"/>
      <c r="BY160" s="326"/>
      <c r="BZ160" s="326"/>
      <c r="CA160" s="326"/>
      <c r="CB160" s="326"/>
      <c r="CC160" s="326"/>
      <c r="CD160" s="326"/>
      <c r="CE160" s="326"/>
      <c r="CF160" s="326"/>
      <c r="CG160" s="326"/>
      <c r="CH160" s="326"/>
      <c r="CI160" s="326"/>
      <c r="CJ160" s="326"/>
      <c r="CK160" s="326"/>
      <c r="CL160" s="326"/>
      <c r="CM160" s="327"/>
      <c r="CN160" s="204"/>
      <c r="CO160" s="204"/>
      <c r="CP160" s="204"/>
      <c r="CQ160" s="98"/>
    </row>
    <row r="161" spans="1:95" s="57" customFormat="1" ht="25.5" customHeight="1" x14ac:dyDescent="0.2">
      <c r="A161" s="285"/>
      <c r="B161" s="286"/>
      <c r="C161" s="286"/>
      <c r="D161" s="277"/>
      <c r="E161" s="280"/>
      <c r="F161" s="281"/>
      <c r="G161" s="280"/>
      <c r="H161" s="280"/>
      <c r="I161" s="280"/>
      <c r="J161" s="280"/>
      <c r="K161" s="280"/>
      <c r="M161" s="202"/>
      <c r="N161" s="203"/>
      <c r="O161" s="203"/>
      <c r="P161" s="203"/>
      <c r="Q161" s="203"/>
      <c r="R161" s="203"/>
      <c r="S161" s="203"/>
      <c r="T161" s="325"/>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7"/>
      <c r="AR161" s="325"/>
      <c r="AS161" s="326"/>
      <c r="AT161" s="326"/>
      <c r="AU161" s="326"/>
      <c r="AV161" s="326"/>
      <c r="AW161" s="326"/>
      <c r="AX161" s="326"/>
      <c r="AY161" s="326"/>
      <c r="AZ161" s="326"/>
      <c r="BA161" s="326"/>
      <c r="BB161" s="326"/>
      <c r="BC161" s="326"/>
      <c r="BD161" s="326"/>
      <c r="BE161" s="326"/>
      <c r="BF161" s="326"/>
      <c r="BG161" s="326"/>
      <c r="BH161" s="326"/>
      <c r="BI161" s="326"/>
      <c r="BJ161" s="326"/>
      <c r="BK161" s="326"/>
      <c r="BL161" s="326"/>
      <c r="BM161" s="326"/>
      <c r="BN161" s="326"/>
      <c r="BO161" s="327"/>
      <c r="BP161" s="325"/>
      <c r="BQ161" s="326"/>
      <c r="BR161" s="326"/>
      <c r="BS161" s="326"/>
      <c r="BT161" s="326"/>
      <c r="BU161" s="326"/>
      <c r="BV161" s="326"/>
      <c r="BW161" s="326"/>
      <c r="BX161" s="326"/>
      <c r="BY161" s="326"/>
      <c r="BZ161" s="326"/>
      <c r="CA161" s="326"/>
      <c r="CB161" s="326"/>
      <c r="CC161" s="326"/>
      <c r="CD161" s="326"/>
      <c r="CE161" s="326"/>
      <c r="CF161" s="326"/>
      <c r="CG161" s="326"/>
      <c r="CH161" s="326"/>
      <c r="CI161" s="326"/>
      <c r="CJ161" s="326"/>
      <c r="CK161" s="326"/>
      <c r="CL161" s="326"/>
      <c r="CM161" s="327"/>
      <c r="CN161" s="204"/>
      <c r="CO161" s="204"/>
      <c r="CP161" s="204"/>
      <c r="CQ161" s="98"/>
    </row>
    <row r="162" spans="1:95" s="57" customFormat="1" ht="18" customHeight="1" x14ac:dyDescent="0.2">
      <c r="A162" s="285" t="s">
        <v>100</v>
      </c>
      <c r="B162" s="286">
        <v>2110</v>
      </c>
      <c r="C162" s="286">
        <v>111</v>
      </c>
      <c r="D162" s="277"/>
      <c r="E162" s="280">
        <f>SUM(E165:E165)</f>
        <v>84848.950000000012</v>
      </c>
      <c r="F162" s="281">
        <f>SUM(F165:F165)</f>
        <v>26656.78</v>
      </c>
      <c r="G162" s="280">
        <f>SUM(G165:G165)</f>
        <v>15697.99</v>
      </c>
      <c r="H162" s="280">
        <f>SUM(H165:H165)</f>
        <v>12896.72</v>
      </c>
      <c r="I162" s="280">
        <f>SUM(I165:I165)</f>
        <v>12474.02</v>
      </c>
      <c r="J162" s="280">
        <f>I162</f>
        <v>12474.02</v>
      </c>
      <c r="K162" s="280" t="s">
        <v>60</v>
      </c>
      <c r="M162" s="202"/>
      <c r="N162" s="203"/>
      <c r="O162" s="203"/>
      <c r="P162" s="203"/>
      <c r="Q162" s="203"/>
      <c r="R162" s="203"/>
      <c r="S162" s="203"/>
      <c r="T162" s="325"/>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7"/>
      <c r="AR162" s="325"/>
      <c r="AS162" s="326"/>
      <c r="AT162" s="326"/>
      <c r="AU162" s="326"/>
      <c r="AV162" s="326"/>
      <c r="AW162" s="326"/>
      <c r="AX162" s="326"/>
      <c r="AY162" s="326"/>
      <c r="AZ162" s="326"/>
      <c r="BA162" s="326"/>
      <c r="BB162" s="326"/>
      <c r="BC162" s="326"/>
      <c r="BD162" s="326"/>
      <c r="BE162" s="326"/>
      <c r="BF162" s="326"/>
      <c r="BG162" s="326"/>
      <c r="BH162" s="326"/>
      <c r="BI162" s="326"/>
      <c r="BJ162" s="326"/>
      <c r="BK162" s="326"/>
      <c r="BL162" s="326"/>
      <c r="BM162" s="326"/>
      <c r="BN162" s="326"/>
      <c r="BO162" s="327"/>
      <c r="BP162" s="325"/>
      <c r="BQ162" s="326"/>
      <c r="BR162" s="326"/>
      <c r="BS162" s="326"/>
      <c r="BT162" s="326"/>
      <c r="BU162" s="326"/>
      <c r="BV162" s="326"/>
      <c r="BW162" s="326"/>
      <c r="BX162" s="326"/>
      <c r="BY162" s="326"/>
      <c r="BZ162" s="326"/>
      <c r="CA162" s="326"/>
      <c r="CB162" s="326"/>
      <c r="CC162" s="326"/>
      <c r="CD162" s="326"/>
      <c r="CE162" s="326"/>
      <c r="CF162" s="326"/>
      <c r="CG162" s="326"/>
      <c r="CH162" s="326"/>
      <c r="CI162" s="326"/>
      <c r="CJ162" s="326"/>
      <c r="CK162" s="326"/>
      <c r="CL162" s="326"/>
      <c r="CM162" s="327"/>
      <c r="CN162" s="204"/>
      <c r="CO162" s="204"/>
      <c r="CP162" s="204"/>
      <c r="CQ162" s="98"/>
    </row>
    <row r="163" spans="1:95" s="57" customFormat="1" ht="18" customHeight="1" x14ac:dyDescent="0.2">
      <c r="A163" s="285"/>
      <c r="B163" s="286"/>
      <c r="C163" s="286"/>
      <c r="D163" s="277"/>
      <c r="E163" s="280"/>
      <c r="F163" s="281"/>
      <c r="G163" s="280"/>
      <c r="H163" s="280"/>
      <c r="I163" s="280"/>
      <c r="J163" s="280"/>
      <c r="K163" s="280"/>
      <c r="L163" s="111"/>
      <c r="M163" s="202"/>
      <c r="N163" s="203"/>
      <c r="O163" s="203"/>
      <c r="P163" s="203"/>
      <c r="Q163" s="203"/>
      <c r="R163" s="203"/>
      <c r="S163" s="203"/>
      <c r="T163" s="325"/>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7"/>
      <c r="AR163" s="325"/>
      <c r="AS163" s="326"/>
      <c r="AT163" s="326"/>
      <c r="AU163" s="326"/>
      <c r="AV163" s="326"/>
      <c r="AW163" s="326"/>
      <c r="AX163" s="326"/>
      <c r="AY163" s="326"/>
      <c r="AZ163" s="326"/>
      <c r="BA163" s="326"/>
      <c r="BB163" s="326"/>
      <c r="BC163" s="326"/>
      <c r="BD163" s="326"/>
      <c r="BE163" s="326"/>
      <c r="BF163" s="326"/>
      <c r="BG163" s="326"/>
      <c r="BH163" s="326"/>
      <c r="BI163" s="326"/>
      <c r="BJ163" s="326"/>
      <c r="BK163" s="326"/>
      <c r="BL163" s="326"/>
      <c r="BM163" s="326"/>
      <c r="BN163" s="326"/>
      <c r="BO163" s="327"/>
      <c r="BP163" s="325"/>
      <c r="BQ163" s="326"/>
      <c r="BR163" s="326"/>
      <c r="BS163" s="326"/>
      <c r="BT163" s="326"/>
      <c r="BU163" s="326"/>
      <c r="BV163" s="326"/>
      <c r="BW163" s="326"/>
      <c r="BX163" s="326"/>
      <c r="BY163" s="326"/>
      <c r="BZ163" s="326"/>
      <c r="CA163" s="326"/>
      <c r="CB163" s="326"/>
      <c r="CC163" s="326"/>
      <c r="CD163" s="326"/>
      <c r="CE163" s="326"/>
      <c r="CF163" s="326"/>
      <c r="CG163" s="326"/>
      <c r="CH163" s="326"/>
      <c r="CI163" s="326"/>
      <c r="CJ163" s="326"/>
      <c r="CK163" s="326"/>
      <c r="CL163" s="326"/>
      <c r="CM163" s="327"/>
      <c r="CN163" s="204"/>
      <c r="CO163" s="204"/>
      <c r="CP163" s="204"/>
      <c r="CQ163" s="98"/>
    </row>
    <row r="164" spans="1:95" s="103" customFormat="1" ht="18" customHeight="1" x14ac:dyDescent="0.2">
      <c r="A164" s="130" t="s">
        <v>190</v>
      </c>
      <c r="B164" s="99"/>
      <c r="C164" s="100"/>
      <c r="D164" s="104"/>
      <c r="E164" s="101"/>
      <c r="F164" s="101"/>
      <c r="G164" s="102"/>
      <c r="H164" s="99"/>
      <c r="I164" s="99"/>
      <c r="J164" s="99"/>
      <c r="K164" s="99"/>
      <c r="L164" s="109"/>
      <c r="M164" s="202"/>
      <c r="N164" s="203"/>
      <c r="O164" s="203"/>
      <c r="P164" s="203"/>
      <c r="Q164" s="203"/>
      <c r="R164" s="203"/>
      <c r="S164" s="203"/>
      <c r="T164" s="325"/>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7"/>
      <c r="AR164" s="325"/>
      <c r="AS164" s="326"/>
      <c r="AT164" s="326"/>
      <c r="AU164" s="326"/>
      <c r="AV164" s="326"/>
      <c r="AW164" s="326"/>
      <c r="AX164" s="326"/>
      <c r="AY164" s="326"/>
      <c r="AZ164" s="326"/>
      <c r="BA164" s="326"/>
      <c r="BB164" s="326"/>
      <c r="BC164" s="326"/>
      <c r="BD164" s="326"/>
      <c r="BE164" s="326"/>
      <c r="BF164" s="326"/>
      <c r="BG164" s="326"/>
      <c r="BH164" s="326"/>
      <c r="BI164" s="326"/>
      <c r="BJ164" s="326"/>
      <c r="BK164" s="326"/>
      <c r="BL164" s="326"/>
      <c r="BM164" s="326"/>
      <c r="BN164" s="326"/>
      <c r="BO164" s="327"/>
      <c r="BP164" s="325"/>
      <c r="BQ164" s="326"/>
      <c r="BR164" s="326"/>
      <c r="BS164" s="326"/>
      <c r="BT164" s="326"/>
      <c r="BU164" s="326"/>
      <c r="BV164" s="326"/>
      <c r="BW164" s="326"/>
      <c r="BX164" s="326"/>
      <c r="BY164" s="326"/>
      <c r="BZ164" s="326"/>
      <c r="CA164" s="326"/>
      <c r="CB164" s="326"/>
      <c r="CC164" s="326"/>
      <c r="CD164" s="326"/>
      <c r="CE164" s="326"/>
      <c r="CF164" s="326"/>
      <c r="CG164" s="326"/>
      <c r="CH164" s="326"/>
      <c r="CI164" s="326"/>
      <c r="CJ164" s="326"/>
      <c r="CK164" s="326"/>
      <c r="CL164" s="326"/>
      <c r="CM164" s="327"/>
      <c r="CN164" s="204"/>
      <c r="CO164" s="204"/>
      <c r="CP164" s="204"/>
      <c r="CQ164" s="98"/>
    </row>
    <row r="165" spans="1:95" s="107" customFormat="1" ht="18" customHeight="1" x14ac:dyDescent="0.2">
      <c r="A165" s="131" t="s">
        <v>191</v>
      </c>
      <c r="B165" s="104"/>
      <c r="C165" s="105" t="s">
        <v>179</v>
      </c>
      <c r="D165" s="104">
        <v>211</v>
      </c>
      <c r="E165" s="120">
        <f>19061.71+65787.24</f>
        <v>84848.950000000012</v>
      </c>
      <c r="F165" s="114">
        <f>6373.86+20282.92</f>
        <v>26656.78</v>
      </c>
      <c r="G165" s="114">
        <f>1053.92+14644.07</f>
        <v>15697.99</v>
      </c>
      <c r="H165" s="114">
        <v>12896.72</v>
      </c>
      <c r="I165" s="114">
        <f>12474.02</f>
        <v>12474.02</v>
      </c>
      <c r="J165" s="114">
        <f>I165</f>
        <v>12474.02</v>
      </c>
      <c r="K165" s="104" t="s">
        <v>3</v>
      </c>
      <c r="L165" s="110"/>
      <c r="M165" s="202"/>
      <c r="N165" s="203"/>
      <c r="O165" s="203"/>
      <c r="P165" s="203"/>
      <c r="Q165" s="203"/>
      <c r="R165" s="203"/>
      <c r="S165" s="203"/>
      <c r="T165" s="325"/>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7"/>
      <c r="AR165" s="325"/>
      <c r="AS165" s="326"/>
      <c r="AT165" s="326"/>
      <c r="AU165" s="326"/>
      <c r="AV165" s="326"/>
      <c r="AW165" s="326"/>
      <c r="AX165" s="326"/>
      <c r="AY165" s="326"/>
      <c r="AZ165" s="326"/>
      <c r="BA165" s="326"/>
      <c r="BB165" s="326"/>
      <c r="BC165" s="326"/>
      <c r="BD165" s="326"/>
      <c r="BE165" s="326"/>
      <c r="BF165" s="326"/>
      <c r="BG165" s="326"/>
      <c r="BH165" s="326"/>
      <c r="BI165" s="326"/>
      <c r="BJ165" s="326"/>
      <c r="BK165" s="326"/>
      <c r="BL165" s="326"/>
      <c r="BM165" s="326"/>
      <c r="BN165" s="326"/>
      <c r="BO165" s="327"/>
      <c r="BP165" s="325"/>
      <c r="BQ165" s="326"/>
      <c r="BR165" s="326"/>
      <c r="BS165" s="326"/>
      <c r="BT165" s="326"/>
      <c r="BU165" s="326"/>
      <c r="BV165" s="326"/>
      <c r="BW165" s="326"/>
      <c r="BX165" s="326"/>
      <c r="BY165" s="326"/>
      <c r="BZ165" s="326"/>
      <c r="CA165" s="326"/>
      <c r="CB165" s="326"/>
      <c r="CC165" s="326"/>
      <c r="CD165" s="326"/>
      <c r="CE165" s="326"/>
      <c r="CF165" s="326"/>
      <c r="CG165" s="326"/>
      <c r="CH165" s="326"/>
      <c r="CI165" s="326"/>
      <c r="CJ165" s="326"/>
      <c r="CK165" s="326"/>
      <c r="CL165" s="326"/>
      <c r="CM165" s="327"/>
      <c r="CN165" s="204"/>
      <c r="CO165" s="204"/>
      <c r="CP165" s="204"/>
      <c r="CQ165" s="98"/>
    </row>
    <row r="166" spans="1:95" s="57" customFormat="1" ht="87.75" customHeight="1" x14ac:dyDescent="0.2">
      <c r="A166" s="80" t="s">
        <v>72</v>
      </c>
      <c r="B166" s="140">
        <v>2140</v>
      </c>
      <c r="C166" s="140">
        <v>119</v>
      </c>
      <c r="D166" s="138"/>
      <c r="E166" s="139">
        <f>E167</f>
        <v>25624.38</v>
      </c>
      <c r="F166" s="169">
        <f t="shared" ref="F166:I166" si="68">F167</f>
        <v>8050.36</v>
      </c>
      <c r="G166" s="139">
        <f t="shared" si="68"/>
        <v>4740.79</v>
      </c>
      <c r="H166" s="139">
        <f t="shared" si="68"/>
        <v>3894.81</v>
      </c>
      <c r="I166" s="139">
        <f t="shared" si="68"/>
        <v>3767.15</v>
      </c>
      <c r="J166" s="139">
        <f>I166</f>
        <v>3767.15</v>
      </c>
      <c r="K166" s="175" t="s">
        <v>60</v>
      </c>
      <c r="M166" s="202"/>
      <c r="N166" s="203"/>
      <c r="O166" s="203"/>
      <c r="P166" s="203"/>
      <c r="Q166" s="203"/>
      <c r="R166" s="203"/>
      <c r="S166" s="203"/>
      <c r="T166" s="325"/>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7"/>
      <c r="AR166" s="325"/>
      <c r="AS166" s="326"/>
      <c r="AT166" s="326"/>
      <c r="AU166" s="326"/>
      <c r="AV166" s="326"/>
      <c r="AW166" s="326"/>
      <c r="AX166" s="326"/>
      <c r="AY166" s="326"/>
      <c r="AZ166" s="326"/>
      <c r="BA166" s="326"/>
      <c r="BB166" s="326"/>
      <c r="BC166" s="326"/>
      <c r="BD166" s="326"/>
      <c r="BE166" s="326"/>
      <c r="BF166" s="326"/>
      <c r="BG166" s="326"/>
      <c r="BH166" s="326"/>
      <c r="BI166" s="326"/>
      <c r="BJ166" s="326"/>
      <c r="BK166" s="326"/>
      <c r="BL166" s="326"/>
      <c r="BM166" s="326"/>
      <c r="BN166" s="326"/>
      <c r="BO166" s="327"/>
      <c r="BP166" s="325"/>
      <c r="BQ166" s="326"/>
      <c r="BR166" s="326"/>
      <c r="BS166" s="326"/>
      <c r="BT166" s="326"/>
      <c r="BU166" s="326"/>
      <c r="BV166" s="326"/>
      <c r="BW166" s="326"/>
      <c r="BX166" s="326"/>
      <c r="BY166" s="326"/>
      <c r="BZ166" s="326"/>
      <c r="CA166" s="326"/>
      <c r="CB166" s="326"/>
      <c r="CC166" s="326"/>
      <c r="CD166" s="326"/>
      <c r="CE166" s="326"/>
      <c r="CF166" s="326"/>
      <c r="CG166" s="326"/>
      <c r="CH166" s="326"/>
      <c r="CI166" s="326"/>
      <c r="CJ166" s="326"/>
      <c r="CK166" s="326"/>
      <c r="CL166" s="326"/>
      <c r="CM166" s="327"/>
      <c r="CN166" s="204"/>
      <c r="CO166" s="204"/>
      <c r="CP166" s="204"/>
      <c r="CQ166" s="98"/>
    </row>
    <row r="167" spans="1:95" s="137" customFormat="1" ht="30" customHeight="1" x14ac:dyDescent="0.2">
      <c r="A167" s="283" t="s">
        <v>101</v>
      </c>
      <c r="B167" s="277">
        <v>2141</v>
      </c>
      <c r="C167" s="277">
        <v>119</v>
      </c>
      <c r="D167" s="277"/>
      <c r="E167" s="278">
        <f>E169</f>
        <v>25624.38</v>
      </c>
      <c r="F167" s="288">
        <f t="shared" ref="F167:I167" si="69">F169</f>
        <v>8050.36</v>
      </c>
      <c r="G167" s="278">
        <f t="shared" si="69"/>
        <v>4740.79</v>
      </c>
      <c r="H167" s="278">
        <f t="shared" si="69"/>
        <v>3894.81</v>
      </c>
      <c r="I167" s="278">
        <f t="shared" si="69"/>
        <v>3767.15</v>
      </c>
      <c r="J167" s="278">
        <f>I167</f>
        <v>3767.15</v>
      </c>
      <c r="K167" s="278" t="s">
        <v>60</v>
      </c>
      <c r="M167" s="202"/>
      <c r="N167" s="203"/>
      <c r="O167" s="203"/>
      <c r="P167" s="203"/>
      <c r="Q167" s="203"/>
      <c r="R167" s="203"/>
      <c r="S167" s="203"/>
      <c r="T167" s="325"/>
      <c r="U167" s="326"/>
      <c r="V167" s="326"/>
      <c r="W167" s="326"/>
      <c r="X167" s="326"/>
      <c r="Y167" s="326"/>
      <c r="Z167" s="326"/>
      <c r="AA167" s="326"/>
      <c r="AB167" s="326"/>
      <c r="AC167" s="326"/>
      <c r="AD167" s="326"/>
      <c r="AE167" s="326"/>
      <c r="AF167" s="326"/>
      <c r="AG167" s="326"/>
      <c r="AH167" s="326"/>
      <c r="AI167" s="326"/>
      <c r="AJ167" s="326"/>
      <c r="AK167" s="326"/>
      <c r="AL167" s="326"/>
      <c r="AM167" s="326"/>
      <c r="AN167" s="326"/>
      <c r="AO167" s="326"/>
      <c r="AP167" s="326"/>
      <c r="AQ167" s="327"/>
      <c r="AR167" s="325"/>
      <c r="AS167" s="326"/>
      <c r="AT167" s="326"/>
      <c r="AU167" s="326"/>
      <c r="AV167" s="326"/>
      <c r="AW167" s="326"/>
      <c r="AX167" s="326"/>
      <c r="AY167" s="326"/>
      <c r="AZ167" s="326"/>
      <c r="BA167" s="326"/>
      <c r="BB167" s="326"/>
      <c r="BC167" s="326"/>
      <c r="BD167" s="326"/>
      <c r="BE167" s="326"/>
      <c r="BF167" s="326"/>
      <c r="BG167" s="326"/>
      <c r="BH167" s="326"/>
      <c r="BI167" s="326"/>
      <c r="BJ167" s="326"/>
      <c r="BK167" s="326"/>
      <c r="BL167" s="326"/>
      <c r="BM167" s="326"/>
      <c r="BN167" s="326"/>
      <c r="BO167" s="327"/>
      <c r="BP167" s="325"/>
      <c r="BQ167" s="326"/>
      <c r="BR167" s="326"/>
      <c r="BS167" s="326"/>
      <c r="BT167" s="326"/>
      <c r="BU167" s="326"/>
      <c r="BV167" s="326"/>
      <c r="BW167" s="326"/>
      <c r="BX167" s="326"/>
      <c r="BY167" s="326"/>
      <c r="BZ167" s="326"/>
      <c r="CA167" s="326"/>
      <c r="CB167" s="326"/>
      <c r="CC167" s="326"/>
      <c r="CD167" s="326"/>
      <c r="CE167" s="326"/>
      <c r="CF167" s="326"/>
      <c r="CG167" s="326"/>
      <c r="CH167" s="326"/>
      <c r="CI167" s="326"/>
      <c r="CJ167" s="326"/>
      <c r="CK167" s="326"/>
      <c r="CL167" s="326"/>
      <c r="CM167" s="327"/>
      <c r="CN167" s="204"/>
      <c r="CO167" s="204"/>
      <c r="CP167" s="204"/>
      <c r="CQ167" s="98"/>
    </row>
    <row r="168" spans="1:95" s="137" customFormat="1" ht="15.75" customHeight="1" x14ac:dyDescent="0.2">
      <c r="A168" s="283"/>
      <c r="B168" s="277"/>
      <c r="C168" s="277"/>
      <c r="D168" s="277"/>
      <c r="E168" s="278"/>
      <c r="F168" s="288"/>
      <c r="G168" s="278"/>
      <c r="H168" s="278"/>
      <c r="I168" s="278"/>
      <c r="J168" s="278"/>
      <c r="K168" s="278"/>
      <c r="M168" s="202"/>
      <c r="N168" s="203"/>
      <c r="O168" s="203"/>
      <c r="P168" s="203"/>
      <c r="Q168" s="203"/>
      <c r="R168" s="203"/>
      <c r="S168" s="203"/>
      <c r="T168" s="325"/>
      <c r="U168" s="326"/>
      <c r="V168" s="326"/>
      <c r="W168" s="326"/>
      <c r="X168" s="326"/>
      <c r="Y168" s="326"/>
      <c r="Z168" s="326"/>
      <c r="AA168" s="326"/>
      <c r="AB168" s="326"/>
      <c r="AC168" s="326"/>
      <c r="AD168" s="326"/>
      <c r="AE168" s="326"/>
      <c r="AF168" s="326"/>
      <c r="AG168" s="326"/>
      <c r="AH168" s="326"/>
      <c r="AI168" s="326"/>
      <c r="AJ168" s="326"/>
      <c r="AK168" s="326"/>
      <c r="AL168" s="326"/>
      <c r="AM168" s="326"/>
      <c r="AN168" s="326"/>
      <c r="AO168" s="326"/>
      <c r="AP168" s="326"/>
      <c r="AQ168" s="327"/>
      <c r="AR168" s="325"/>
      <c r="AS168" s="326"/>
      <c r="AT168" s="326"/>
      <c r="AU168" s="326"/>
      <c r="AV168" s="326"/>
      <c r="AW168" s="326"/>
      <c r="AX168" s="326"/>
      <c r="AY168" s="326"/>
      <c r="AZ168" s="326"/>
      <c r="BA168" s="326"/>
      <c r="BB168" s="326"/>
      <c r="BC168" s="326"/>
      <c r="BD168" s="326"/>
      <c r="BE168" s="326"/>
      <c r="BF168" s="326"/>
      <c r="BG168" s="326"/>
      <c r="BH168" s="326"/>
      <c r="BI168" s="326"/>
      <c r="BJ168" s="326"/>
      <c r="BK168" s="326"/>
      <c r="BL168" s="326"/>
      <c r="BM168" s="326"/>
      <c r="BN168" s="326"/>
      <c r="BO168" s="327"/>
      <c r="BP168" s="325"/>
      <c r="BQ168" s="326"/>
      <c r="BR168" s="326"/>
      <c r="BS168" s="326"/>
      <c r="BT168" s="326"/>
      <c r="BU168" s="326"/>
      <c r="BV168" s="326"/>
      <c r="BW168" s="326"/>
      <c r="BX168" s="326"/>
      <c r="BY168" s="326"/>
      <c r="BZ168" s="326"/>
      <c r="CA168" s="326"/>
      <c r="CB168" s="326"/>
      <c r="CC168" s="326"/>
      <c r="CD168" s="326"/>
      <c r="CE168" s="326"/>
      <c r="CF168" s="326"/>
      <c r="CG168" s="326"/>
      <c r="CH168" s="326"/>
      <c r="CI168" s="326"/>
      <c r="CJ168" s="326"/>
      <c r="CK168" s="326"/>
      <c r="CL168" s="326"/>
      <c r="CM168" s="327"/>
      <c r="CN168" s="204"/>
      <c r="CO168" s="204"/>
      <c r="CP168" s="204"/>
      <c r="CQ168" s="98"/>
    </row>
    <row r="169" spans="1:95" s="107" customFormat="1" ht="30" customHeight="1" x14ac:dyDescent="0.2">
      <c r="A169" s="131" t="s">
        <v>192</v>
      </c>
      <c r="B169" s="104"/>
      <c r="C169" s="105" t="s">
        <v>179</v>
      </c>
      <c r="D169" s="104">
        <v>213</v>
      </c>
      <c r="E169" s="114">
        <f>5756.63+19867.75</f>
        <v>25624.38</v>
      </c>
      <c r="F169" s="114">
        <f>1924.91+6125.45</f>
        <v>8050.36</v>
      </c>
      <c r="G169" s="114">
        <f>318.28+4422.51</f>
        <v>4740.79</v>
      </c>
      <c r="H169" s="114">
        <v>3894.81</v>
      </c>
      <c r="I169" s="114">
        <v>3767.15</v>
      </c>
      <c r="J169" s="114">
        <f>I169</f>
        <v>3767.15</v>
      </c>
      <c r="K169" s="104" t="s">
        <v>3</v>
      </c>
      <c r="L169" s="110"/>
      <c r="M169" s="202"/>
      <c r="N169" s="203"/>
      <c r="O169" s="203"/>
      <c r="P169" s="203"/>
      <c r="Q169" s="203"/>
      <c r="R169" s="203"/>
      <c r="S169" s="203"/>
      <c r="T169" s="325"/>
      <c r="U169" s="326"/>
      <c r="V169" s="326"/>
      <c r="W169" s="326"/>
      <c r="X169" s="326"/>
      <c r="Y169" s="326"/>
      <c r="Z169" s="326"/>
      <c r="AA169" s="326"/>
      <c r="AB169" s="326"/>
      <c r="AC169" s="326"/>
      <c r="AD169" s="326"/>
      <c r="AE169" s="326"/>
      <c r="AF169" s="326"/>
      <c r="AG169" s="326"/>
      <c r="AH169" s="326"/>
      <c r="AI169" s="326"/>
      <c r="AJ169" s="326"/>
      <c r="AK169" s="326"/>
      <c r="AL169" s="326"/>
      <c r="AM169" s="326"/>
      <c r="AN169" s="326"/>
      <c r="AO169" s="326"/>
      <c r="AP169" s="326"/>
      <c r="AQ169" s="327"/>
      <c r="AR169" s="325"/>
      <c r="AS169" s="326"/>
      <c r="AT169" s="326"/>
      <c r="AU169" s="326"/>
      <c r="AV169" s="326"/>
      <c r="AW169" s="326"/>
      <c r="AX169" s="326"/>
      <c r="AY169" s="326"/>
      <c r="AZ169" s="326"/>
      <c r="BA169" s="326"/>
      <c r="BB169" s="326"/>
      <c r="BC169" s="326"/>
      <c r="BD169" s="326"/>
      <c r="BE169" s="326"/>
      <c r="BF169" s="326"/>
      <c r="BG169" s="326"/>
      <c r="BH169" s="326"/>
      <c r="BI169" s="326"/>
      <c r="BJ169" s="326"/>
      <c r="BK169" s="326"/>
      <c r="BL169" s="326"/>
      <c r="BM169" s="326"/>
      <c r="BN169" s="326"/>
      <c r="BO169" s="327"/>
      <c r="BP169" s="325"/>
      <c r="BQ169" s="326"/>
      <c r="BR169" s="326"/>
      <c r="BS169" s="326"/>
      <c r="BT169" s="326"/>
      <c r="BU169" s="326"/>
      <c r="BV169" s="326"/>
      <c r="BW169" s="326"/>
      <c r="BX169" s="326"/>
      <c r="BY169" s="326"/>
      <c r="BZ169" s="326"/>
      <c r="CA169" s="326"/>
      <c r="CB169" s="326"/>
      <c r="CC169" s="326"/>
      <c r="CD169" s="326"/>
      <c r="CE169" s="326"/>
      <c r="CF169" s="326"/>
      <c r="CG169" s="326"/>
      <c r="CH169" s="326"/>
      <c r="CI169" s="326"/>
      <c r="CJ169" s="326"/>
      <c r="CK169" s="326"/>
      <c r="CL169" s="326"/>
      <c r="CM169" s="327"/>
      <c r="CN169" s="204"/>
      <c r="CO169" s="204"/>
      <c r="CP169" s="204"/>
      <c r="CQ169" s="98"/>
    </row>
    <row r="170" spans="1:95" s="119" customFormat="1" ht="30" hidden="1" customHeight="1" x14ac:dyDescent="0.3">
      <c r="A170" s="129" t="s">
        <v>176</v>
      </c>
      <c r="B170" s="284" t="s">
        <v>226</v>
      </c>
      <c r="C170" s="284"/>
      <c r="D170" s="284"/>
      <c r="E170" s="117">
        <f>E171</f>
        <v>0</v>
      </c>
      <c r="F170" s="167">
        <f t="shared" ref="F170" si="70">F171</f>
        <v>0</v>
      </c>
      <c r="G170" s="117">
        <f t="shared" ref="G170" si="71">G171</f>
        <v>0</v>
      </c>
      <c r="H170" s="117">
        <f t="shared" ref="H170" si="72">H171</f>
        <v>0</v>
      </c>
      <c r="I170" s="117">
        <f t="shared" ref="I170" si="73">I171</f>
        <v>0</v>
      </c>
      <c r="J170" s="117" t="s">
        <v>3</v>
      </c>
      <c r="K170" s="117" t="s">
        <v>3</v>
      </c>
      <c r="L170" s="118"/>
      <c r="M170" s="202"/>
      <c r="N170" s="203"/>
      <c r="O170" s="203"/>
      <c r="P170" s="203"/>
      <c r="Q170" s="203"/>
      <c r="R170" s="203"/>
      <c r="S170" s="203"/>
      <c r="T170" s="325"/>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6"/>
      <c r="AP170" s="326"/>
      <c r="AQ170" s="327"/>
      <c r="AR170" s="325"/>
      <c r="AS170" s="326"/>
      <c r="AT170" s="326"/>
      <c r="AU170" s="326"/>
      <c r="AV170" s="326"/>
      <c r="AW170" s="326"/>
      <c r="AX170" s="326"/>
      <c r="AY170" s="326"/>
      <c r="AZ170" s="326"/>
      <c r="BA170" s="326"/>
      <c r="BB170" s="326"/>
      <c r="BC170" s="326"/>
      <c r="BD170" s="326"/>
      <c r="BE170" s="326"/>
      <c r="BF170" s="326"/>
      <c r="BG170" s="326"/>
      <c r="BH170" s="326"/>
      <c r="BI170" s="326"/>
      <c r="BJ170" s="326"/>
      <c r="BK170" s="326"/>
      <c r="BL170" s="326"/>
      <c r="BM170" s="326"/>
      <c r="BN170" s="326"/>
      <c r="BO170" s="327"/>
      <c r="BP170" s="325"/>
      <c r="BQ170" s="326"/>
      <c r="BR170" s="326"/>
      <c r="BS170" s="326"/>
      <c r="BT170" s="326"/>
      <c r="BU170" s="326"/>
      <c r="BV170" s="326"/>
      <c r="BW170" s="326"/>
      <c r="BX170" s="326"/>
      <c r="BY170" s="326"/>
      <c r="BZ170" s="326"/>
      <c r="CA170" s="326"/>
      <c r="CB170" s="326"/>
      <c r="CC170" s="326"/>
      <c r="CD170" s="326"/>
      <c r="CE170" s="326"/>
      <c r="CF170" s="326"/>
      <c r="CG170" s="326"/>
      <c r="CH170" s="326"/>
      <c r="CI170" s="326"/>
      <c r="CJ170" s="326"/>
      <c r="CK170" s="326"/>
      <c r="CL170" s="326"/>
      <c r="CM170" s="327"/>
      <c r="CN170" s="204"/>
      <c r="CO170" s="204"/>
      <c r="CP170" s="204"/>
      <c r="CQ170" s="98"/>
    </row>
    <row r="171" spans="1:95" s="57" customFormat="1" ht="26.25" hidden="1" customHeight="1" x14ac:dyDescent="0.2">
      <c r="A171" s="285" t="s">
        <v>99</v>
      </c>
      <c r="B171" s="286">
        <v>2100</v>
      </c>
      <c r="C171" s="286" t="s">
        <v>60</v>
      </c>
      <c r="D171" s="277"/>
      <c r="E171" s="280">
        <f>E173+E177</f>
        <v>0</v>
      </c>
      <c r="F171" s="281">
        <f t="shared" ref="F171:I171" si="74">F173+F177</f>
        <v>0</v>
      </c>
      <c r="G171" s="280">
        <f t="shared" si="74"/>
        <v>0</v>
      </c>
      <c r="H171" s="280">
        <f t="shared" si="74"/>
        <v>0</v>
      </c>
      <c r="I171" s="280">
        <f t="shared" si="74"/>
        <v>0</v>
      </c>
      <c r="J171" s="280" t="s">
        <v>60</v>
      </c>
      <c r="K171" s="280" t="s">
        <v>60</v>
      </c>
      <c r="M171" s="202"/>
      <c r="N171" s="203"/>
      <c r="O171" s="203"/>
      <c r="P171" s="203"/>
      <c r="Q171" s="203"/>
      <c r="R171" s="203"/>
      <c r="S171" s="203"/>
      <c r="T171" s="325"/>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7"/>
      <c r="AR171" s="325"/>
      <c r="AS171" s="326"/>
      <c r="AT171" s="326"/>
      <c r="AU171" s="326"/>
      <c r="AV171" s="326"/>
      <c r="AW171" s="326"/>
      <c r="AX171" s="326"/>
      <c r="AY171" s="326"/>
      <c r="AZ171" s="326"/>
      <c r="BA171" s="326"/>
      <c r="BB171" s="326"/>
      <c r="BC171" s="326"/>
      <c r="BD171" s="326"/>
      <c r="BE171" s="326"/>
      <c r="BF171" s="326"/>
      <c r="BG171" s="326"/>
      <c r="BH171" s="326"/>
      <c r="BI171" s="326"/>
      <c r="BJ171" s="326"/>
      <c r="BK171" s="326"/>
      <c r="BL171" s="326"/>
      <c r="BM171" s="326"/>
      <c r="BN171" s="326"/>
      <c r="BO171" s="327"/>
      <c r="BP171" s="325"/>
      <c r="BQ171" s="326"/>
      <c r="BR171" s="326"/>
      <c r="BS171" s="326"/>
      <c r="BT171" s="326"/>
      <c r="BU171" s="326"/>
      <c r="BV171" s="326"/>
      <c r="BW171" s="326"/>
      <c r="BX171" s="326"/>
      <c r="BY171" s="326"/>
      <c r="BZ171" s="326"/>
      <c r="CA171" s="326"/>
      <c r="CB171" s="326"/>
      <c r="CC171" s="326"/>
      <c r="CD171" s="326"/>
      <c r="CE171" s="326"/>
      <c r="CF171" s="326"/>
      <c r="CG171" s="326"/>
      <c r="CH171" s="326"/>
      <c r="CI171" s="326"/>
      <c r="CJ171" s="326"/>
      <c r="CK171" s="326"/>
      <c r="CL171" s="326"/>
      <c r="CM171" s="327"/>
      <c r="CN171" s="204"/>
      <c r="CO171" s="204"/>
      <c r="CP171" s="204"/>
      <c r="CQ171" s="98"/>
    </row>
    <row r="172" spans="1:95" s="57" customFormat="1" ht="25.5" hidden="1" customHeight="1" x14ac:dyDescent="0.2">
      <c r="A172" s="285"/>
      <c r="B172" s="286"/>
      <c r="C172" s="286"/>
      <c r="D172" s="277"/>
      <c r="E172" s="280"/>
      <c r="F172" s="281"/>
      <c r="G172" s="280"/>
      <c r="H172" s="280"/>
      <c r="I172" s="280"/>
      <c r="J172" s="280"/>
      <c r="K172" s="280"/>
      <c r="M172" s="202"/>
      <c r="N172" s="203"/>
      <c r="O172" s="203"/>
      <c r="P172" s="203"/>
      <c r="Q172" s="203"/>
      <c r="R172" s="203"/>
      <c r="S172" s="203"/>
      <c r="T172" s="325"/>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7"/>
      <c r="AR172" s="325"/>
      <c r="AS172" s="326"/>
      <c r="AT172" s="326"/>
      <c r="AU172" s="326"/>
      <c r="AV172" s="326"/>
      <c r="AW172" s="326"/>
      <c r="AX172" s="326"/>
      <c r="AY172" s="326"/>
      <c r="AZ172" s="326"/>
      <c r="BA172" s="326"/>
      <c r="BB172" s="326"/>
      <c r="BC172" s="326"/>
      <c r="BD172" s="326"/>
      <c r="BE172" s="326"/>
      <c r="BF172" s="326"/>
      <c r="BG172" s="326"/>
      <c r="BH172" s="326"/>
      <c r="BI172" s="326"/>
      <c r="BJ172" s="326"/>
      <c r="BK172" s="326"/>
      <c r="BL172" s="326"/>
      <c r="BM172" s="326"/>
      <c r="BN172" s="326"/>
      <c r="BO172" s="327"/>
      <c r="BP172" s="325"/>
      <c r="BQ172" s="326"/>
      <c r="BR172" s="326"/>
      <c r="BS172" s="326"/>
      <c r="BT172" s="326"/>
      <c r="BU172" s="326"/>
      <c r="BV172" s="326"/>
      <c r="BW172" s="326"/>
      <c r="BX172" s="326"/>
      <c r="BY172" s="326"/>
      <c r="BZ172" s="326"/>
      <c r="CA172" s="326"/>
      <c r="CB172" s="326"/>
      <c r="CC172" s="326"/>
      <c r="CD172" s="326"/>
      <c r="CE172" s="326"/>
      <c r="CF172" s="326"/>
      <c r="CG172" s="326"/>
      <c r="CH172" s="326"/>
      <c r="CI172" s="326"/>
      <c r="CJ172" s="326"/>
      <c r="CK172" s="326"/>
      <c r="CL172" s="326"/>
      <c r="CM172" s="327"/>
      <c r="CN172" s="204"/>
      <c r="CO172" s="204"/>
      <c r="CP172" s="204"/>
      <c r="CQ172" s="98"/>
    </row>
    <row r="173" spans="1:95" s="57" customFormat="1" ht="18" hidden="1" customHeight="1" x14ac:dyDescent="0.2">
      <c r="A173" s="285" t="s">
        <v>100</v>
      </c>
      <c r="B173" s="286">
        <v>2110</v>
      </c>
      <c r="C173" s="286">
        <v>111</v>
      </c>
      <c r="D173" s="277"/>
      <c r="E173" s="280">
        <f>SUM(E176:E176)</f>
        <v>0</v>
      </c>
      <c r="F173" s="281">
        <f>SUM(F176:F176)</f>
        <v>0</v>
      </c>
      <c r="G173" s="280">
        <f>SUM(G176:G176)</f>
        <v>0</v>
      </c>
      <c r="H173" s="280">
        <f>SUM(H176:H176)</f>
        <v>0</v>
      </c>
      <c r="I173" s="280">
        <f>SUM(I176:I176)</f>
        <v>0</v>
      </c>
      <c r="J173" s="280" t="s">
        <v>60</v>
      </c>
      <c r="K173" s="280" t="s">
        <v>60</v>
      </c>
      <c r="M173" s="202"/>
      <c r="N173" s="203"/>
      <c r="O173" s="203"/>
      <c r="P173" s="203"/>
      <c r="Q173" s="203"/>
      <c r="R173" s="203"/>
      <c r="S173" s="203"/>
      <c r="T173" s="325"/>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7"/>
      <c r="AR173" s="325"/>
      <c r="AS173" s="326"/>
      <c r="AT173" s="326"/>
      <c r="AU173" s="326"/>
      <c r="AV173" s="326"/>
      <c r="AW173" s="326"/>
      <c r="AX173" s="326"/>
      <c r="AY173" s="326"/>
      <c r="AZ173" s="326"/>
      <c r="BA173" s="326"/>
      <c r="BB173" s="326"/>
      <c r="BC173" s="326"/>
      <c r="BD173" s="326"/>
      <c r="BE173" s="326"/>
      <c r="BF173" s="326"/>
      <c r="BG173" s="326"/>
      <c r="BH173" s="326"/>
      <c r="BI173" s="326"/>
      <c r="BJ173" s="326"/>
      <c r="BK173" s="326"/>
      <c r="BL173" s="326"/>
      <c r="BM173" s="326"/>
      <c r="BN173" s="326"/>
      <c r="BO173" s="327"/>
      <c r="BP173" s="325"/>
      <c r="BQ173" s="326"/>
      <c r="BR173" s="326"/>
      <c r="BS173" s="326"/>
      <c r="BT173" s="326"/>
      <c r="BU173" s="326"/>
      <c r="BV173" s="326"/>
      <c r="BW173" s="326"/>
      <c r="BX173" s="326"/>
      <c r="BY173" s="326"/>
      <c r="BZ173" s="326"/>
      <c r="CA173" s="326"/>
      <c r="CB173" s="326"/>
      <c r="CC173" s="326"/>
      <c r="CD173" s="326"/>
      <c r="CE173" s="326"/>
      <c r="CF173" s="326"/>
      <c r="CG173" s="326"/>
      <c r="CH173" s="326"/>
      <c r="CI173" s="326"/>
      <c r="CJ173" s="326"/>
      <c r="CK173" s="326"/>
      <c r="CL173" s="326"/>
      <c r="CM173" s="327"/>
      <c r="CN173" s="204"/>
      <c r="CO173" s="204"/>
      <c r="CP173" s="204"/>
      <c r="CQ173" s="98"/>
    </row>
    <row r="174" spans="1:95" s="57" customFormat="1" ht="18" hidden="1" customHeight="1" x14ac:dyDescent="0.2">
      <c r="A174" s="285"/>
      <c r="B174" s="286"/>
      <c r="C174" s="286"/>
      <c r="D174" s="277"/>
      <c r="E174" s="280"/>
      <c r="F174" s="281"/>
      <c r="G174" s="280"/>
      <c r="H174" s="280"/>
      <c r="I174" s="280"/>
      <c r="J174" s="280"/>
      <c r="K174" s="280"/>
      <c r="L174" s="111"/>
      <c r="M174" s="202"/>
      <c r="N174" s="203"/>
      <c r="O174" s="203"/>
      <c r="P174" s="203"/>
      <c r="Q174" s="203"/>
      <c r="R174" s="203"/>
      <c r="S174" s="203"/>
      <c r="T174" s="325"/>
      <c r="U174" s="326"/>
      <c r="V174" s="326"/>
      <c r="W174" s="326"/>
      <c r="X174" s="326"/>
      <c r="Y174" s="326"/>
      <c r="Z174" s="326"/>
      <c r="AA174" s="326"/>
      <c r="AB174" s="326"/>
      <c r="AC174" s="326"/>
      <c r="AD174" s="326"/>
      <c r="AE174" s="326"/>
      <c r="AF174" s="326"/>
      <c r="AG174" s="326"/>
      <c r="AH174" s="326"/>
      <c r="AI174" s="326"/>
      <c r="AJ174" s="326"/>
      <c r="AK174" s="326"/>
      <c r="AL174" s="326"/>
      <c r="AM174" s="326"/>
      <c r="AN174" s="326"/>
      <c r="AO174" s="326"/>
      <c r="AP174" s="326"/>
      <c r="AQ174" s="327"/>
      <c r="AR174" s="325"/>
      <c r="AS174" s="326"/>
      <c r="AT174" s="326"/>
      <c r="AU174" s="326"/>
      <c r="AV174" s="326"/>
      <c r="AW174" s="326"/>
      <c r="AX174" s="326"/>
      <c r="AY174" s="326"/>
      <c r="AZ174" s="326"/>
      <c r="BA174" s="326"/>
      <c r="BB174" s="326"/>
      <c r="BC174" s="326"/>
      <c r="BD174" s="326"/>
      <c r="BE174" s="326"/>
      <c r="BF174" s="326"/>
      <c r="BG174" s="326"/>
      <c r="BH174" s="326"/>
      <c r="BI174" s="326"/>
      <c r="BJ174" s="326"/>
      <c r="BK174" s="326"/>
      <c r="BL174" s="326"/>
      <c r="BM174" s="326"/>
      <c r="BN174" s="326"/>
      <c r="BO174" s="327"/>
      <c r="BP174" s="325"/>
      <c r="BQ174" s="326"/>
      <c r="BR174" s="326"/>
      <c r="BS174" s="326"/>
      <c r="BT174" s="326"/>
      <c r="BU174" s="326"/>
      <c r="BV174" s="326"/>
      <c r="BW174" s="326"/>
      <c r="BX174" s="326"/>
      <c r="BY174" s="326"/>
      <c r="BZ174" s="326"/>
      <c r="CA174" s="326"/>
      <c r="CB174" s="326"/>
      <c r="CC174" s="326"/>
      <c r="CD174" s="326"/>
      <c r="CE174" s="326"/>
      <c r="CF174" s="326"/>
      <c r="CG174" s="326"/>
      <c r="CH174" s="326"/>
      <c r="CI174" s="326"/>
      <c r="CJ174" s="326"/>
      <c r="CK174" s="326"/>
      <c r="CL174" s="326"/>
      <c r="CM174" s="327"/>
      <c r="CN174" s="204"/>
      <c r="CO174" s="204"/>
      <c r="CP174" s="204"/>
      <c r="CQ174" s="98"/>
    </row>
    <row r="175" spans="1:95" s="103" customFormat="1" ht="18" hidden="1" customHeight="1" x14ac:dyDescent="0.2">
      <c r="A175" s="130" t="s">
        <v>190</v>
      </c>
      <c r="B175" s="99"/>
      <c r="C175" s="100"/>
      <c r="D175" s="104"/>
      <c r="E175" s="101"/>
      <c r="F175" s="101"/>
      <c r="G175" s="102"/>
      <c r="H175" s="99"/>
      <c r="I175" s="99"/>
      <c r="J175" s="99"/>
      <c r="K175" s="99"/>
      <c r="L175" s="109"/>
      <c r="M175" s="202"/>
      <c r="N175" s="203"/>
      <c r="O175" s="203"/>
      <c r="P175" s="203"/>
      <c r="Q175" s="203"/>
      <c r="R175" s="203"/>
      <c r="S175" s="203"/>
      <c r="T175" s="325"/>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7"/>
      <c r="AR175" s="325"/>
      <c r="AS175" s="326"/>
      <c r="AT175" s="326"/>
      <c r="AU175" s="326"/>
      <c r="AV175" s="326"/>
      <c r="AW175" s="326"/>
      <c r="AX175" s="326"/>
      <c r="AY175" s="326"/>
      <c r="AZ175" s="326"/>
      <c r="BA175" s="326"/>
      <c r="BB175" s="326"/>
      <c r="BC175" s="326"/>
      <c r="BD175" s="326"/>
      <c r="BE175" s="326"/>
      <c r="BF175" s="326"/>
      <c r="BG175" s="326"/>
      <c r="BH175" s="326"/>
      <c r="BI175" s="326"/>
      <c r="BJ175" s="326"/>
      <c r="BK175" s="326"/>
      <c r="BL175" s="326"/>
      <c r="BM175" s="326"/>
      <c r="BN175" s="326"/>
      <c r="BO175" s="327"/>
      <c r="BP175" s="325"/>
      <c r="BQ175" s="326"/>
      <c r="BR175" s="326"/>
      <c r="BS175" s="326"/>
      <c r="BT175" s="326"/>
      <c r="BU175" s="326"/>
      <c r="BV175" s="326"/>
      <c r="BW175" s="326"/>
      <c r="BX175" s="326"/>
      <c r="BY175" s="326"/>
      <c r="BZ175" s="326"/>
      <c r="CA175" s="326"/>
      <c r="CB175" s="326"/>
      <c r="CC175" s="326"/>
      <c r="CD175" s="326"/>
      <c r="CE175" s="326"/>
      <c r="CF175" s="326"/>
      <c r="CG175" s="326"/>
      <c r="CH175" s="326"/>
      <c r="CI175" s="326"/>
      <c r="CJ175" s="326"/>
      <c r="CK175" s="326"/>
      <c r="CL175" s="326"/>
      <c r="CM175" s="327"/>
      <c r="CN175" s="204"/>
      <c r="CO175" s="204"/>
      <c r="CP175" s="204"/>
      <c r="CQ175" s="98"/>
    </row>
    <row r="176" spans="1:95" s="107" customFormat="1" ht="18" hidden="1" customHeight="1" x14ac:dyDescent="0.2">
      <c r="A176" s="131" t="s">
        <v>191</v>
      </c>
      <c r="B176" s="104"/>
      <c r="C176" s="105" t="s">
        <v>179</v>
      </c>
      <c r="D176" s="104">
        <v>211</v>
      </c>
      <c r="E176" s="120">
        <v>0</v>
      </c>
      <c r="F176" s="114">
        <v>0</v>
      </c>
      <c r="G176" s="113">
        <v>0</v>
      </c>
      <c r="H176" s="114">
        <v>0</v>
      </c>
      <c r="I176" s="114">
        <f>H176</f>
        <v>0</v>
      </c>
      <c r="J176" s="104" t="s">
        <v>3</v>
      </c>
      <c r="K176" s="104" t="s">
        <v>3</v>
      </c>
      <c r="L176" s="110"/>
      <c r="M176" s="202"/>
      <c r="N176" s="203"/>
      <c r="O176" s="203"/>
      <c r="P176" s="203"/>
      <c r="Q176" s="203"/>
      <c r="R176" s="203"/>
      <c r="S176" s="203"/>
      <c r="T176" s="325"/>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7"/>
      <c r="AR176" s="325"/>
      <c r="AS176" s="326"/>
      <c r="AT176" s="326"/>
      <c r="AU176" s="326"/>
      <c r="AV176" s="326"/>
      <c r="AW176" s="326"/>
      <c r="AX176" s="326"/>
      <c r="AY176" s="326"/>
      <c r="AZ176" s="326"/>
      <c r="BA176" s="326"/>
      <c r="BB176" s="326"/>
      <c r="BC176" s="326"/>
      <c r="BD176" s="326"/>
      <c r="BE176" s="326"/>
      <c r="BF176" s="326"/>
      <c r="BG176" s="326"/>
      <c r="BH176" s="326"/>
      <c r="BI176" s="326"/>
      <c r="BJ176" s="326"/>
      <c r="BK176" s="326"/>
      <c r="BL176" s="326"/>
      <c r="BM176" s="326"/>
      <c r="BN176" s="326"/>
      <c r="BO176" s="327"/>
      <c r="BP176" s="325"/>
      <c r="BQ176" s="326"/>
      <c r="BR176" s="326"/>
      <c r="BS176" s="326"/>
      <c r="BT176" s="326"/>
      <c r="BU176" s="326"/>
      <c r="BV176" s="326"/>
      <c r="BW176" s="326"/>
      <c r="BX176" s="326"/>
      <c r="BY176" s="326"/>
      <c r="BZ176" s="326"/>
      <c r="CA176" s="326"/>
      <c r="CB176" s="326"/>
      <c r="CC176" s="326"/>
      <c r="CD176" s="326"/>
      <c r="CE176" s="326"/>
      <c r="CF176" s="326"/>
      <c r="CG176" s="326"/>
      <c r="CH176" s="326"/>
      <c r="CI176" s="326"/>
      <c r="CJ176" s="326"/>
      <c r="CK176" s="326"/>
      <c r="CL176" s="326"/>
      <c r="CM176" s="327"/>
      <c r="CN176" s="204"/>
      <c r="CO176" s="204"/>
      <c r="CP176" s="204"/>
      <c r="CQ176" s="98"/>
    </row>
    <row r="177" spans="1:95" s="57" customFormat="1" ht="87.75" hidden="1" customHeight="1" x14ac:dyDescent="0.2">
      <c r="A177" s="80" t="s">
        <v>72</v>
      </c>
      <c r="B177" s="79">
        <v>2140</v>
      </c>
      <c r="C177" s="79">
        <v>119</v>
      </c>
      <c r="D177" s="76"/>
      <c r="E177" s="81">
        <f>E178</f>
        <v>0</v>
      </c>
      <c r="F177" s="169">
        <f t="shared" ref="F177" si="75">F178</f>
        <v>0</v>
      </c>
      <c r="G177" s="81">
        <f t="shared" ref="G177" si="76">G178</f>
        <v>0</v>
      </c>
      <c r="H177" s="81">
        <f t="shared" ref="H177" si="77">H178</f>
        <v>0</v>
      </c>
      <c r="I177" s="81">
        <f t="shared" ref="I177" si="78">I178</f>
        <v>0</v>
      </c>
      <c r="J177" s="81" t="s">
        <v>60</v>
      </c>
      <c r="K177" s="175" t="s">
        <v>60</v>
      </c>
      <c r="M177" s="202"/>
      <c r="N177" s="203"/>
      <c r="O177" s="203"/>
      <c r="P177" s="203"/>
      <c r="Q177" s="203"/>
      <c r="R177" s="203"/>
      <c r="S177" s="203"/>
      <c r="T177" s="325"/>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7"/>
      <c r="AR177" s="325"/>
      <c r="AS177" s="326"/>
      <c r="AT177" s="326"/>
      <c r="AU177" s="326"/>
      <c r="AV177" s="326"/>
      <c r="AW177" s="326"/>
      <c r="AX177" s="326"/>
      <c r="AY177" s="326"/>
      <c r="AZ177" s="326"/>
      <c r="BA177" s="326"/>
      <c r="BB177" s="326"/>
      <c r="BC177" s="326"/>
      <c r="BD177" s="326"/>
      <c r="BE177" s="326"/>
      <c r="BF177" s="326"/>
      <c r="BG177" s="326"/>
      <c r="BH177" s="326"/>
      <c r="BI177" s="326"/>
      <c r="BJ177" s="326"/>
      <c r="BK177" s="326"/>
      <c r="BL177" s="326"/>
      <c r="BM177" s="326"/>
      <c r="BN177" s="326"/>
      <c r="BO177" s="327"/>
      <c r="BP177" s="325"/>
      <c r="BQ177" s="326"/>
      <c r="BR177" s="326"/>
      <c r="BS177" s="326"/>
      <c r="BT177" s="326"/>
      <c r="BU177" s="326"/>
      <c r="BV177" s="326"/>
      <c r="BW177" s="326"/>
      <c r="BX177" s="326"/>
      <c r="BY177" s="326"/>
      <c r="BZ177" s="326"/>
      <c r="CA177" s="326"/>
      <c r="CB177" s="326"/>
      <c r="CC177" s="326"/>
      <c r="CD177" s="326"/>
      <c r="CE177" s="326"/>
      <c r="CF177" s="326"/>
      <c r="CG177" s="326"/>
      <c r="CH177" s="326"/>
      <c r="CI177" s="326"/>
      <c r="CJ177" s="326"/>
      <c r="CK177" s="326"/>
      <c r="CL177" s="326"/>
      <c r="CM177" s="327"/>
      <c r="CN177" s="204"/>
      <c r="CO177" s="204"/>
      <c r="CP177" s="204"/>
      <c r="CQ177" s="98"/>
    </row>
    <row r="178" spans="1:95" s="67" customFormat="1" ht="30" hidden="1" customHeight="1" x14ac:dyDescent="0.2">
      <c r="A178" s="283" t="s">
        <v>101</v>
      </c>
      <c r="B178" s="277">
        <v>2141</v>
      </c>
      <c r="C178" s="277">
        <v>119</v>
      </c>
      <c r="D178" s="277"/>
      <c r="E178" s="278">
        <f>E180</f>
        <v>0</v>
      </c>
      <c r="F178" s="288">
        <f t="shared" ref="F178:I178" si="79">F180</f>
        <v>0</v>
      </c>
      <c r="G178" s="278">
        <f t="shared" si="79"/>
        <v>0</v>
      </c>
      <c r="H178" s="278">
        <f t="shared" si="79"/>
        <v>0</v>
      </c>
      <c r="I178" s="278">
        <f t="shared" si="79"/>
        <v>0</v>
      </c>
      <c r="J178" s="278" t="s">
        <v>60</v>
      </c>
      <c r="K178" s="278" t="s">
        <v>60</v>
      </c>
      <c r="M178" s="202"/>
      <c r="N178" s="203"/>
      <c r="O178" s="203"/>
      <c r="P178" s="203"/>
      <c r="Q178" s="203"/>
      <c r="R178" s="203"/>
      <c r="S178" s="203"/>
      <c r="T178" s="325"/>
      <c r="U178" s="326"/>
      <c r="V178" s="326"/>
      <c r="W178" s="326"/>
      <c r="X178" s="326"/>
      <c r="Y178" s="326"/>
      <c r="Z178" s="326"/>
      <c r="AA178" s="326"/>
      <c r="AB178" s="326"/>
      <c r="AC178" s="326"/>
      <c r="AD178" s="326"/>
      <c r="AE178" s="326"/>
      <c r="AF178" s="326"/>
      <c r="AG178" s="326"/>
      <c r="AH178" s="326"/>
      <c r="AI178" s="326"/>
      <c r="AJ178" s="326"/>
      <c r="AK178" s="326"/>
      <c r="AL178" s="326"/>
      <c r="AM178" s="326"/>
      <c r="AN178" s="326"/>
      <c r="AO178" s="326"/>
      <c r="AP178" s="326"/>
      <c r="AQ178" s="327"/>
      <c r="AR178" s="325"/>
      <c r="AS178" s="326"/>
      <c r="AT178" s="326"/>
      <c r="AU178" s="326"/>
      <c r="AV178" s="326"/>
      <c r="AW178" s="326"/>
      <c r="AX178" s="326"/>
      <c r="AY178" s="326"/>
      <c r="AZ178" s="326"/>
      <c r="BA178" s="326"/>
      <c r="BB178" s="326"/>
      <c r="BC178" s="326"/>
      <c r="BD178" s="326"/>
      <c r="BE178" s="326"/>
      <c r="BF178" s="326"/>
      <c r="BG178" s="326"/>
      <c r="BH178" s="326"/>
      <c r="BI178" s="326"/>
      <c r="BJ178" s="326"/>
      <c r="BK178" s="326"/>
      <c r="BL178" s="326"/>
      <c r="BM178" s="326"/>
      <c r="BN178" s="326"/>
      <c r="BO178" s="327"/>
      <c r="BP178" s="325"/>
      <c r="BQ178" s="326"/>
      <c r="BR178" s="326"/>
      <c r="BS178" s="326"/>
      <c r="BT178" s="326"/>
      <c r="BU178" s="326"/>
      <c r="BV178" s="326"/>
      <c r="BW178" s="326"/>
      <c r="BX178" s="326"/>
      <c r="BY178" s="326"/>
      <c r="BZ178" s="326"/>
      <c r="CA178" s="326"/>
      <c r="CB178" s="326"/>
      <c r="CC178" s="326"/>
      <c r="CD178" s="326"/>
      <c r="CE178" s="326"/>
      <c r="CF178" s="326"/>
      <c r="CG178" s="326"/>
      <c r="CH178" s="326"/>
      <c r="CI178" s="326"/>
      <c r="CJ178" s="326"/>
      <c r="CK178" s="326"/>
      <c r="CL178" s="326"/>
      <c r="CM178" s="327"/>
      <c r="CN178" s="204"/>
      <c r="CO178" s="204"/>
      <c r="CP178" s="204"/>
      <c r="CQ178" s="98"/>
    </row>
    <row r="179" spans="1:95" s="67" customFormat="1" ht="15.75" hidden="1" customHeight="1" x14ac:dyDescent="0.2">
      <c r="A179" s="283"/>
      <c r="B179" s="277"/>
      <c r="C179" s="277"/>
      <c r="D179" s="277"/>
      <c r="E179" s="278"/>
      <c r="F179" s="288"/>
      <c r="G179" s="278"/>
      <c r="H179" s="278"/>
      <c r="I179" s="278"/>
      <c r="J179" s="278"/>
      <c r="K179" s="278"/>
      <c r="M179" s="202"/>
      <c r="N179" s="203"/>
      <c r="O179" s="203"/>
      <c r="P179" s="203"/>
      <c r="Q179" s="203"/>
      <c r="R179" s="203"/>
      <c r="S179" s="203"/>
      <c r="T179" s="325"/>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26"/>
      <c r="AP179" s="326"/>
      <c r="AQ179" s="327"/>
      <c r="AR179" s="325"/>
      <c r="AS179" s="326"/>
      <c r="AT179" s="326"/>
      <c r="AU179" s="326"/>
      <c r="AV179" s="326"/>
      <c r="AW179" s="326"/>
      <c r="AX179" s="326"/>
      <c r="AY179" s="326"/>
      <c r="AZ179" s="326"/>
      <c r="BA179" s="326"/>
      <c r="BB179" s="326"/>
      <c r="BC179" s="326"/>
      <c r="BD179" s="326"/>
      <c r="BE179" s="326"/>
      <c r="BF179" s="326"/>
      <c r="BG179" s="326"/>
      <c r="BH179" s="326"/>
      <c r="BI179" s="326"/>
      <c r="BJ179" s="326"/>
      <c r="BK179" s="326"/>
      <c r="BL179" s="326"/>
      <c r="BM179" s="326"/>
      <c r="BN179" s="326"/>
      <c r="BO179" s="327"/>
      <c r="BP179" s="325"/>
      <c r="BQ179" s="326"/>
      <c r="BR179" s="326"/>
      <c r="BS179" s="326"/>
      <c r="BT179" s="326"/>
      <c r="BU179" s="326"/>
      <c r="BV179" s="326"/>
      <c r="BW179" s="326"/>
      <c r="BX179" s="326"/>
      <c r="BY179" s="326"/>
      <c r="BZ179" s="326"/>
      <c r="CA179" s="326"/>
      <c r="CB179" s="326"/>
      <c r="CC179" s="326"/>
      <c r="CD179" s="326"/>
      <c r="CE179" s="326"/>
      <c r="CF179" s="326"/>
      <c r="CG179" s="326"/>
      <c r="CH179" s="326"/>
      <c r="CI179" s="326"/>
      <c r="CJ179" s="326"/>
      <c r="CK179" s="326"/>
      <c r="CL179" s="326"/>
      <c r="CM179" s="327"/>
      <c r="CN179" s="204"/>
      <c r="CO179" s="204"/>
      <c r="CP179" s="204"/>
      <c r="CQ179" s="98"/>
    </row>
    <row r="180" spans="1:95" s="107" customFormat="1" ht="18" hidden="1" customHeight="1" x14ac:dyDescent="0.2">
      <c r="A180" s="131" t="s">
        <v>192</v>
      </c>
      <c r="B180" s="104"/>
      <c r="C180" s="105" t="s">
        <v>179</v>
      </c>
      <c r="D180" s="104">
        <v>213</v>
      </c>
      <c r="E180" s="114">
        <v>0</v>
      </c>
      <c r="F180" s="114"/>
      <c r="G180" s="114">
        <v>0</v>
      </c>
      <c r="H180" s="114">
        <v>0</v>
      </c>
      <c r="I180" s="114">
        <f>H180</f>
        <v>0</v>
      </c>
      <c r="J180" s="104" t="s">
        <v>3</v>
      </c>
      <c r="K180" s="104" t="s">
        <v>3</v>
      </c>
      <c r="L180" s="110"/>
      <c r="M180" s="202"/>
      <c r="N180" s="203"/>
      <c r="O180" s="203"/>
      <c r="P180" s="203"/>
      <c r="Q180" s="203"/>
      <c r="R180" s="203"/>
      <c r="S180" s="203"/>
      <c r="T180" s="325"/>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7"/>
      <c r="AR180" s="325"/>
      <c r="AS180" s="326"/>
      <c r="AT180" s="326"/>
      <c r="AU180" s="326"/>
      <c r="AV180" s="326"/>
      <c r="AW180" s="326"/>
      <c r="AX180" s="326"/>
      <c r="AY180" s="326"/>
      <c r="AZ180" s="326"/>
      <c r="BA180" s="326"/>
      <c r="BB180" s="326"/>
      <c r="BC180" s="326"/>
      <c r="BD180" s="326"/>
      <c r="BE180" s="326"/>
      <c r="BF180" s="326"/>
      <c r="BG180" s="326"/>
      <c r="BH180" s="326"/>
      <c r="BI180" s="326"/>
      <c r="BJ180" s="326"/>
      <c r="BK180" s="326"/>
      <c r="BL180" s="326"/>
      <c r="BM180" s="326"/>
      <c r="BN180" s="326"/>
      <c r="BO180" s="327"/>
      <c r="BP180" s="325"/>
      <c r="BQ180" s="326"/>
      <c r="BR180" s="326"/>
      <c r="BS180" s="326"/>
      <c r="BT180" s="326"/>
      <c r="BU180" s="326"/>
      <c r="BV180" s="326"/>
      <c r="BW180" s="326"/>
      <c r="BX180" s="326"/>
      <c r="BY180" s="326"/>
      <c r="BZ180" s="326"/>
      <c r="CA180" s="326"/>
      <c r="CB180" s="326"/>
      <c r="CC180" s="326"/>
      <c r="CD180" s="326"/>
      <c r="CE180" s="326"/>
      <c r="CF180" s="326"/>
      <c r="CG180" s="326"/>
      <c r="CH180" s="326"/>
      <c r="CI180" s="326"/>
      <c r="CJ180" s="326"/>
      <c r="CK180" s="326"/>
      <c r="CL180" s="326"/>
      <c r="CM180" s="327"/>
      <c r="CN180" s="204"/>
      <c r="CO180" s="204"/>
      <c r="CP180" s="204"/>
      <c r="CQ180" s="98"/>
    </row>
    <row r="181" spans="1:95" s="119" customFormat="1" ht="30" hidden="1" customHeight="1" x14ac:dyDescent="0.3">
      <c r="A181" s="129" t="s">
        <v>176</v>
      </c>
      <c r="B181" s="284" t="s">
        <v>226</v>
      </c>
      <c r="C181" s="284"/>
      <c r="D181" s="284"/>
      <c r="E181" s="117">
        <f>E182</f>
        <v>0</v>
      </c>
      <c r="F181" s="167">
        <f t="shared" ref="F181" si="80">F182</f>
        <v>0</v>
      </c>
      <c r="G181" s="117">
        <f t="shared" ref="G181" si="81">G182</f>
        <v>0</v>
      </c>
      <c r="H181" s="117">
        <f t="shared" ref="H181" si="82">H182</f>
        <v>0</v>
      </c>
      <c r="I181" s="117">
        <f t="shared" ref="I181" si="83">I182</f>
        <v>0</v>
      </c>
      <c r="J181" s="117" t="s">
        <v>3</v>
      </c>
      <c r="K181" s="117" t="s">
        <v>3</v>
      </c>
      <c r="L181" s="118"/>
      <c r="M181" s="202"/>
      <c r="N181" s="203"/>
      <c r="O181" s="203"/>
      <c r="P181" s="203"/>
      <c r="Q181" s="203"/>
      <c r="R181" s="203"/>
      <c r="S181" s="203"/>
      <c r="T181" s="325"/>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326"/>
      <c r="AP181" s="326"/>
      <c r="AQ181" s="327"/>
      <c r="AR181" s="325"/>
      <c r="AS181" s="326"/>
      <c r="AT181" s="326"/>
      <c r="AU181" s="326"/>
      <c r="AV181" s="326"/>
      <c r="AW181" s="326"/>
      <c r="AX181" s="326"/>
      <c r="AY181" s="326"/>
      <c r="AZ181" s="326"/>
      <c r="BA181" s="326"/>
      <c r="BB181" s="326"/>
      <c r="BC181" s="326"/>
      <c r="BD181" s="326"/>
      <c r="BE181" s="326"/>
      <c r="BF181" s="326"/>
      <c r="BG181" s="326"/>
      <c r="BH181" s="326"/>
      <c r="BI181" s="326"/>
      <c r="BJ181" s="326"/>
      <c r="BK181" s="326"/>
      <c r="BL181" s="326"/>
      <c r="BM181" s="326"/>
      <c r="BN181" s="326"/>
      <c r="BO181" s="327"/>
      <c r="BP181" s="325"/>
      <c r="BQ181" s="326"/>
      <c r="BR181" s="326"/>
      <c r="BS181" s="326"/>
      <c r="BT181" s="326"/>
      <c r="BU181" s="326"/>
      <c r="BV181" s="326"/>
      <c r="BW181" s="326"/>
      <c r="BX181" s="326"/>
      <c r="BY181" s="326"/>
      <c r="BZ181" s="326"/>
      <c r="CA181" s="326"/>
      <c r="CB181" s="326"/>
      <c r="CC181" s="326"/>
      <c r="CD181" s="326"/>
      <c r="CE181" s="326"/>
      <c r="CF181" s="326"/>
      <c r="CG181" s="326"/>
      <c r="CH181" s="326"/>
      <c r="CI181" s="326"/>
      <c r="CJ181" s="326"/>
      <c r="CK181" s="326"/>
      <c r="CL181" s="326"/>
      <c r="CM181" s="327"/>
      <c r="CN181" s="204"/>
      <c r="CO181" s="204"/>
      <c r="CP181" s="204"/>
      <c r="CQ181" s="98"/>
    </row>
    <row r="182" spans="1:95" s="57" customFormat="1" ht="26.25" hidden="1" customHeight="1" x14ac:dyDescent="0.2">
      <c r="A182" s="285" t="s">
        <v>99</v>
      </c>
      <c r="B182" s="286">
        <v>2100</v>
      </c>
      <c r="C182" s="286" t="s">
        <v>60</v>
      </c>
      <c r="D182" s="277"/>
      <c r="E182" s="280">
        <f>E184+E188</f>
        <v>0</v>
      </c>
      <c r="F182" s="281">
        <f t="shared" ref="F182:I182" si="84">F184+F188</f>
        <v>0</v>
      </c>
      <c r="G182" s="280">
        <f t="shared" si="84"/>
        <v>0</v>
      </c>
      <c r="H182" s="280">
        <f t="shared" si="84"/>
        <v>0</v>
      </c>
      <c r="I182" s="280">
        <f t="shared" si="84"/>
        <v>0</v>
      </c>
      <c r="J182" s="280" t="s">
        <v>60</v>
      </c>
      <c r="K182" s="280" t="s">
        <v>60</v>
      </c>
      <c r="M182" s="202"/>
      <c r="N182" s="203"/>
      <c r="O182" s="203"/>
      <c r="P182" s="203"/>
      <c r="Q182" s="203"/>
      <c r="R182" s="203"/>
      <c r="S182" s="203"/>
      <c r="T182" s="325"/>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326"/>
      <c r="AQ182" s="327"/>
      <c r="AR182" s="325"/>
      <c r="AS182" s="326"/>
      <c r="AT182" s="326"/>
      <c r="AU182" s="326"/>
      <c r="AV182" s="326"/>
      <c r="AW182" s="326"/>
      <c r="AX182" s="326"/>
      <c r="AY182" s="326"/>
      <c r="AZ182" s="326"/>
      <c r="BA182" s="326"/>
      <c r="BB182" s="326"/>
      <c r="BC182" s="326"/>
      <c r="BD182" s="326"/>
      <c r="BE182" s="326"/>
      <c r="BF182" s="326"/>
      <c r="BG182" s="326"/>
      <c r="BH182" s="326"/>
      <c r="BI182" s="326"/>
      <c r="BJ182" s="326"/>
      <c r="BK182" s="326"/>
      <c r="BL182" s="326"/>
      <c r="BM182" s="326"/>
      <c r="BN182" s="326"/>
      <c r="BO182" s="327"/>
      <c r="BP182" s="325"/>
      <c r="BQ182" s="326"/>
      <c r="BR182" s="326"/>
      <c r="BS182" s="326"/>
      <c r="BT182" s="326"/>
      <c r="BU182" s="326"/>
      <c r="BV182" s="326"/>
      <c r="BW182" s="326"/>
      <c r="BX182" s="326"/>
      <c r="BY182" s="326"/>
      <c r="BZ182" s="326"/>
      <c r="CA182" s="326"/>
      <c r="CB182" s="326"/>
      <c r="CC182" s="326"/>
      <c r="CD182" s="326"/>
      <c r="CE182" s="326"/>
      <c r="CF182" s="326"/>
      <c r="CG182" s="326"/>
      <c r="CH182" s="326"/>
      <c r="CI182" s="326"/>
      <c r="CJ182" s="326"/>
      <c r="CK182" s="326"/>
      <c r="CL182" s="326"/>
      <c r="CM182" s="327"/>
      <c r="CN182" s="204"/>
      <c r="CO182" s="204"/>
      <c r="CP182" s="204"/>
      <c r="CQ182" s="98"/>
    </row>
    <row r="183" spans="1:95" s="57" customFormat="1" ht="25.5" hidden="1" customHeight="1" x14ac:dyDescent="0.2">
      <c r="A183" s="285"/>
      <c r="B183" s="286"/>
      <c r="C183" s="286"/>
      <c r="D183" s="277"/>
      <c r="E183" s="280"/>
      <c r="F183" s="281"/>
      <c r="G183" s="280"/>
      <c r="H183" s="280"/>
      <c r="I183" s="280"/>
      <c r="J183" s="280"/>
      <c r="K183" s="280"/>
      <c r="M183" s="202"/>
      <c r="N183" s="203"/>
      <c r="O183" s="203"/>
      <c r="P183" s="203"/>
      <c r="Q183" s="203"/>
      <c r="R183" s="203"/>
      <c r="S183" s="203"/>
      <c r="T183" s="325"/>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326"/>
      <c r="AP183" s="326"/>
      <c r="AQ183" s="327"/>
      <c r="AR183" s="325"/>
      <c r="AS183" s="326"/>
      <c r="AT183" s="326"/>
      <c r="AU183" s="326"/>
      <c r="AV183" s="326"/>
      <c r="AW183" s="326"/>
      <c r="AX183" s="326"/>
      <c r="AY183" s="326"/>
      <c r="AZ183" s="326"/>
      <c r="BA183" s="326"/>
      <c r="BB183" s="326"/>
      <c r="BC183" s="326"/>
      <c r="BD183" s="326"/>
      <c r="BE183" s="326"/>
      <c r="BF183" s="326"/>
      <c r="BG183" s="326"/>
      <c r="BH183" s="326"/>
      <c r="BI183" s="326"/>
      <c r="BJ183" s="326"/>
      <c r="BK183" s="326"/>
      <c r="BL183" s="326"/>
      <c r="BM183" s="326"/>
      <c r="BN183" s="326"/>
      <c r="BO183" s="327"/>
      <c r="BP183" s="325"/>
      <c r="BQ183" s="326"/>
      <c r="BR183" s="326"/>
      <c r="BS183" s="326"/>
      <c r="BT183" s="326"/>
      <c r="BU183" s="326"/>
      <c r="BV183" s="326"/>
      <c r="BW183" s="326"/>
      <c r="BX183" s="326"/>
      <c r="BY183" s="326"/>
      <c r="BZ183" s="326"/>
      <c r="CA183" s="326"/>
      <c r="CB183" s="326"/>
      <c r="CC183" s="326"/>
      <c r="CD183" s="326"/>
      <c r="CE183" s="326"/>
      <c r="CF183" s="326"/>
      <c r="CG183" s="326"/>
      <c r="CH183" s="326"/>
      <c r="CI183" s="326"/>
      <c r="CJ183" s="326"/>
      <c r="CK183" s="326"/>
      <c r="CL183" s="326"/>
      <c r="CM183" s="327"/>
      <c r="CN183" s="204"/>
      <c r="CO183" s="204"/>
      <c r="CP183" s="204"/>
      <c r="CQ183" s="98"/>
    </row>
    <row r="184" spans="1:95" s="57" customFormat="1" ht="18" hidden="1" customHeight="1" x14ac:dyDescent="0.2">
      <c r="A184" s="285" t="s">
        <v>100</v>
      </c>
      <c r="B184" s="286">
        <v>2110</v>
      </c>
      <c r="C184" s="286">
        <v>111</v>
      </c>
      <c r="D184" s="277"/>
      <c r="E184" s="280">
        <f>SUM(E187:E187)</f>
        <v>0</v>
      </c>
      <c r="F184" s="281">
        <f>SUM(F187:F187)</f>
        <v>0</v>
      </c>
      <c r="G184" s="280">
        <f>SUM(G187:G187)</f>
        <v>0</v>
      </c>
      <c r="H184" s="280">
        <f>SUM(H187:H187)</f>
        <v>0</v>
      </c>
      <c r="I184" s="280">
        <f>SUM(I187:I187)</f>
        <v>0</v>
      </c>
      <c r="J184" s="280" t="s">
        <v>60</v>
      </c>
      <c r="K184" s="280" t="s">
        <v>60</v>
      </c>
      <c r="M184" s="202"/>
      <c r="N184" s="203"/>
      <c r="O184" s="203"/>
      <c r="P184" s="203"/>
      <c r="Q184" s="203"/>
      <c r="R184" s="203"/>
      <c r="S184" s="203"/>
      <c r="T184" s="325"/>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326"/>
      <c r="AP184" s="326"/>
      <c r="AQ184" s="327"/>
      <c r="AR184" s="325"/>
      <c r="AS184" s="326"/>
      <c r="AT184" s="326"/>
      <c r="AU184" s="326"/>
      <c r="AV184" s="326"/>
      <c r="AW184" s="326"/>
      <c r="AX184" s="326"/>
      <c r="AY184" s="326"/>
      <c r="AZ184" s="326"/>
      <c r="BA184" s="326"/>
      <c r="BB184" s="326"/>
      <c r="BC184" s="326"/>
      <c r="BD184" s="326"/>
      <c r="BE184" s="326"/>
      <c r="BF184" s="326"/>
      <c r="BG184" s="326"/>
      <c r="BH184" s="326"/>
      <c r="BI184" s="326"/>
      <c r="BJ184" s="326"/>
      <c r="BK184" s="326"/>
      <c r="BL184" s="326"/>
      <c r="BM184" s="326"/>
      <c r="BN184" s="326"/>
      <c r="BO184" s="327"/>
      <c r="BP184" s="325"/>
      <c r="BQ184" s="326"/>
      <c r="BR184" s="326"/>
      <c r="BS184" s="326"/>
      <c r="BT184" s="326"/>
      <c r="BU184" s="326"/>
      <c r="BV184" s="326"/>
      <c r="BW184" s="326"/>
      <c r="BX184" s="326"/>
      <c r="BY184" s="326"/>
      <c r="BZ184" s="326"/>
      <c r="CA184" s="326"/>
      <c r="CB184" s="326"/>
      <c r="CC184" s="326"/>
      <c r="CD184" s="326"/>
      <c r="CE184" s="326"/>
      <c r="CF184" s="326"/>
      <c r="CG184" s="326"/>
      <c r="CH184" s="326"/>
      <c r="CI184" s="326"/>
      <c r="CJ184" s="326"/>
      <c r="CK184" s="326"/>
      <c r="CL184" s="326"/>
      <c r="CM184" s="327"/>
      <c r="CN184" s="204"/>
      <c r="CO184" s="204"/>
      <c r="CP184" s="204"/>
      <c r="CQ184" s="98"/>
    </row>
    <row r="185" spans="1:95" s="57" customFormat="1" ht="18" hidden="1" customHeight="1" x14ac:dyDescent="0.2">
      <c r="A185" s="285"/>
      <c r="B185" s="286"/>
      <c r="C185" s="286"/>
      <c r="D185" s="277"/>
      <c r="E185" s="280"/>
      <c r="F185" s="281"/>
      <c r="G185" s="280"/>
      <c r="H185" s="280"/>
      <c r="I185" s="280"/>
      <c r="J185" s="280"/>
      <c r="K185" s="280"/>
      <c r="L185" s="111"/>
      <c r="M185" s="202"/>
      <c r="N185" s="203"/>
      <c r="O185" s="203"/>
      <c r="P185" s="203"/>
      <c r="Q185" s="203"/>
      <c r="R185" s="203"/>
      <c r="S185" s="203"/>
      <c r="T185" s="325"/>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326"/>
      <c r="AP185" s="326"/>
      <c r="AQ185" s="327"/>
      <c r="AR185" s="325"/>
      <c r="AS185" s="326"/>
      <c r="AT185" s="326"/>
      <c r="AU185" s="326"/>
      <c r="AV185" s="326"/>
      <c r="AW185" s="326"/>
      <c r="AX185" s="326"/>
      <c r="AY185" s="326"/>
      <c r="AZ185" s="326"/>
      <c r="BA185" s="326"/>
      <c r="BB185" s="326"/>
      <c r="BC185" s="326"/>
      <c r="BD185" s="326"/>
      <c r="BE185" s="326"/>
      <c r="BF185" s="326"/>
      <c r="BG185" s="326"/>
      <c r="BH185" s="326"/>
      <c r="BI185" s="326"/>
      <c r="BJ185" s="326"/>
      <c r="BK185" s="326"/>
      <c r="BL185" s="326"/>
      <c r="BM185" s="326"/>
      <c r="BN185" s="326"/>
      <c r="BO185" s="327"/>
      <c r="BP185" s="325"/>
      <c r="BQ185" s="326"/>
      <c r="BR185" s="326"/>
      <c r="BS185" s="326"/>
      <c r="BT185" s="326"/>
      <c r="BU185" s="326"/>
      <c r="BV185" s="326"/>
      <c r="BW185" s="326"/>
      <c r="BX185" s="326"/>
      <c r="BY185" s="326"/>
      <c r="BZ185" s="326"/>
      <c r="CA185" s="326"/>
      <c r="CB185" s="326"/>
      <c r="CC185" s="326"/>
      <c r="CD185" s="326"/>
      <c r="CE185" s="326"/>
      <c r="CF185" s="326"/>
      <c r="CG185" s="326"/>
      <c r="CH185" s="326"/>
      <c r="CI185" s="326"/>
      <c r="CJ185" s="326"/>
      <c r="CK185" s="326"/>
      <c r="CL185" s="326"/>
      <c r="CM185" s="327"/>
      <c r="CN185" s="204"/>
      <c r="CO185" s="204"/>
      <c r="CP185" s="204"/>
      <c r="CQ185" s="98"/>
    </row>
    <row r="186" spans="1:95" s="103" customFormat="1" ht="18" hidden="1" customHeight="1" x14ac:dyDescent="0.2">
      <c r="A186" s="130" t="s">
        <v>190</v>
      </c>
      <c r="B186" s="99"/>
      <c r="C186" s="100"/>
      <c r="D186" s="104"/>
      <c r="E186" s="101"/>
      <c r="F186" s="101"/>
      <c r="G186" s="102"/>
      <c r="H186" s="99"/>
      <c r="I186" s="99"/>
      <c r="J186" s="99"/>
      <c r="K186" s="99"/>
      <c r="L186" s="109"/>
      <c r="M186" s="202"/>
      <c r="N186" s="203"/>
      <c r="O186" s="203"/>
      <c r="P186" s="203"/>
      <c r="Q186" s="203"/>
      <c r="R186" s="203"/>
      <c r="S186" s="203"/>
      <c r="T186" s="325"/>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326"/>
      <c r="AP186" s="326"/>
      <c r="AQ186" s="327"/>
      <c r="AR186" s="325"/>
      <c r="AS186" s="326"/>
      <c r="AT186" s="326"/>
      <c r="AU186" s="326"/>
      <c r="AV186" s="326"/>
      <c r="AW186" s="326"/>
      <c r="AX186" s="326"/>
      <c r="AY186" s="326"/>
      <c r="AZ186" s="326"/>
      <c r="BA186" s="326"/>
      <c r="BB186" s="326"/>
      <c r="BC186" s="326"/>
      <c r="BD186" s="326"/>
      <c r="BE186" s="326"/>
      <c r="BF186" s="326"/>
      <c r="BG186" s="326"/>
      <c r="BH186" s="326"/>
      <c r="BI186" s="326"/>
      <c r="BJ186" s="326"/>
      <c r="BK186" s="326"/>
      <c r="BL186" s="326"/>
      <c r="BM186" s="326"/>
      <c r="BN186" s="326"/>
      <c r="BO186" s="327"/>
      <c r="BP186" s="325"/>
      <c r="BQ186" s="326"/>
      <c r="BR186" s="326"/>
      <c r="BS186" s="326"/>
      <c r="BT186" s="326"/>
      <c r="BU186" s="326"/>
      <c r="BV186" s="326"/>
      <c r="BW186" s="326"/>
      <c r="BX186" s="326"/>
      <c r="BY186" s="326"/>
      <c r="BZ186" s="326"/>
      <c r="CA186" s="326"/>
      <c r="CB186" s="326"/>
      <c r="CC186" s="326"/>
      <c r="CD186" s="326"/>
      <c r="CE186" s="326"/>
      <c r="CF186" s="326"/>
      <c r="CG186" s="326"/>
      <c r="CH186" s="326"/>
      <c r="CI186" s="326"/>
      <c r="CJ186" s="326"/>
      <c r="CK186" s="326"/>
      <c r="CL186" s="326"/>
      <c r="CM186" s="327"/>
      <c r="CN186" s="204"/>
      <c r="CO186" s="204"/>
      <c r="CP186" s="204"/>
      <c r="CQ186" s="98"/>
    </row>
    <row r="187" spans="1:95" s="107" customFormat="1" ht="18" hidden="1" customHeight="1" x14ac:dyDescent="0.2">
      <c r="A187" s="131" t="s">
        <v>191</v>
      </c>
      <c r="B187" s="104"/>
      <c r="C187" s="105" t="s">
        <v>179</v>
      </c>
      <c r="D187" s="104">
        <v>211</v>
      </c>
      <c r="E187" s="120">
        <v>0</v>
      </c>
      <c r="F187" s="114">
        <v>0</v>
      </c>
      <c r="G187" s="113">
        <f>F187</f>
        <v>0</v>
      </c>
      <c r="H187" s="114">
        <f>G187</f>
        <v>0</v>
      </c>
      <c r="I187" s="114">
        <f>H187</f>
        <v>0</v>
      </c>
      <c r="J187" s="104" t="s">
        <v>3</v>
      </c>
      <c r="K187" s="104" t="s">
        <v>3</v>
      </c>
      <c r="L187" s="110"/>
      <c r="M187" s="202"/>
      <c r="N187" s="203"/>
      <c r="O187" s="203"/>
      <c r="P187" s="203"/>
      <c r="Q187" s="203"/>
      <c r="R187" s="203"/>
      <c r="S187" s="203"/>
      <c r="T187" s="325"/>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326"/>
      <c r="AP187" s="326"/>
      <c r="AQ187" s="327"/>
      <c r="AR187" s="325"/>
      <c r="AS187" s="326"/>
      <c r="AT187" s="326"/>
      <c r="AU187" s="326"/>
      <c r="AV187" s="326"/>
      <c r="AW187" s="326"/>
      <c r="AX187" s="326"/>
      <c r="AY187" s="326"/>
      <c r="AZ187" s="326"/>
      <c r="BA187" s="326"/>
      <c r="BB187" s="326"/>
      <c r="BC187" s="326"/>
      <c r="BD187" s="326"/>
      <c r="BE187" s="326"/>
      <c r="BF187" s="326"/>
      <c r="BG187" s="326"/>
      <c r="BH187" s="326"/>
      <c r="BI187" s="326"/>
      <c r="BJ187" s="326"/>
      <c r="BK187" s="326"/>
      <c r="BL187" s="326"/>
      <c r="BM187" s="326"/>
      <c r="BN187" s="326"/>
      <c r="BO187" s="327"/>
      <c r="BP187" s="325"/>
      <c r="BQ187" s="326"/>
      <c r="BR187" s="326"/>
      <c r="BS187" s="326"/>
      <c r="BT187" s="326"/>
      <c r="BU187" s="326"/>
      <c r="BV187" s="326"/>
      <c r="BW187" s="326"/>
      <c r="BX187" s="326"/>
      <c r="BY187" s="326"/>
      <c r="BZ187" s="326"/>
      <c r="CA187" s="326"/>
      <c r="CB187" s="326"/>
      <c r="CC187" s="326"/>
      <c r="CD187" s="326"/>
      <c r="CE187" s="326"/>
      <c r="CF187" s="326"/>
      <c r="CG187" s="326"/>
      <c r="CH187" s="326"/>
      <c r="CI187" s="326"/>
      <c r="CJ187" s="326"/>
      <c r="CK187" s="326"/>
      <c r="CL187" s="326"/>
      <c r="CM187" s="327"/>
      <c r="CN187" s="204"/>
      <c r="CO187" s="204"/>
      <c r="CP187" s="204"/>
      <c r="CQ187" s="98"/>
    </row>
    <row r="188" spans="1:95" s="57" customFormat="1" ht="87.75" hidden="1" customHeight="1" x14ac:dyDescent="0.2">
      <c r="A188" s="80" t="s">
        <v>72</v>
      </c>
      <c r="B188" s="79">
        <v>2140</v>
      </c>
      <c r="C188" s="79">
        <v>119</v>
      </c>
      <c r="D188" s="76"/>
      <c r="E188" s="81">
        <f>E189</f>
        <v>0</v>
      </c>
      <c r="F188" s="169">
        <f t="shared" ref="F188" si="85">F189</f>
        <v>0</v>
      </c>
      <c r="G188" s="81">
        <f t="shared" ref="G188" si="86">G189</f>
        <v>0</v>
      </c>
      <c r="H188" s="81">
        <f t="shared" ref="H188" si="87">H189</f>
        <v>0</v>
      </c>
      <c r="I188" s="81">
        <f t="shared" ref="I188" si="88">I189</f>
        <v>0</v>
      </c>
      <c r="J188" s="81" t="s">
        <v>60</v>
      </c>
      <c r="K188" s="175" t="s">
        <v>60</v>
      </c>
      <c r="M188" s="202"/>
      <c r="N188" s="203"/>
      <c r="O188" s="203"/>
      <c r="P188" s="203"/>
      <c r="Q188" s="203"/>
      <c r="R188" s="203"/>
      <c r="S188" s="203"/>
      <c r="T188" s="325"/>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7"/>
      <c r="AR188" s="325"/>
      <c r="AS188" s="326"/>
      <c r="AT188" s="326"/>
      <c r="AU188" s="326"/>
      <c r="AV188" s="326"/>
      <c r="AW188" s="326"/>
      <c r="AX188" s="326"/>
      <c r="AY188" s="326"/>
      <c r="AZ188" s="326"/>
      <c r="BA188" s="326"/>
      <c r="BB188" s="326"/>
      <c r="BC188" s="326"/>
      <c r="BD188" s="326"/>
      <c r="BE188" s="326"/>
      <c r="BF188" s="326"/>
      <c r="BG188" s="326"/>
      <c r="BH188" s="326"/>
      <c r="BI188" s="326"/>
      <c r="BJ188" s="326"/>
      <c r="BK188" s="326"/>
      <c r="BL188" s="326"/>
      <c r="BM188" s="326"/>
      <c r="BN188" s="326"/>
      <c r="BO188" s="327"/>
      <c r="BP188" s="325"/>
      <c r="BQ188" s="326"/>
      <c r="BR188" s="326"/>
      <c r="BS188" s="326"/>
      <c r="BT188" s="326"/>
      <c r="BU188" s="326"/>
      <c r="BV188" s="326"/>
      <c r="BW188" s="326"/>
      <c r="BX188" s="326"/>
      <c r="BY188" s="326"/>
      <c r="BZ188" s="326"/>
      <c r="CA188" s="326"/>
      <c r="CB188" s="326"/>
      <c r="CC188" s="326"/>
      <c r="CD188" s="326"/>
      <c r="CE188" s="326"/>
      <c r="CF188" s="326"/>
      <c r="CG188" s="326"/>
      <c r="CH188" s="326"/>
      <c r="CI188" s="326"/>
      <c r="CJ188" s="326"/>
      <c r="CK188" s="326"/>
      <c r="CL188" s="326"/>
      <c r="CM188" s="327"/>
      <c r="CN188" s="204"/>
      <c r="CO188" s="204"/>
      <c r="CP188" s="204"/>
      <c r="CQ188" s="98"/>
    </row>
    <row r="189" spans="1:95" s="67" customFormat="1" ht="30" hidden="1" customHeight="1" x14ac:dyDescent="0.2">
      <c r="A189" s="283" t="s">
        <v>101</v>
      </c>
      <c r="B189" s="277">
        <v>2141</v>
      </c>
      <c r="C189" s="277">
        <v>119</v>
      </c>
      <c r="D189" s="277"/>
      <c r="E189" s="278">
        <f>E191</f>
        <v>0</v>
      </c>
      <c r="F189" s="288">
        <f t="shared" ref="F189:I189" si="89">F191</f>
        <v>0</v>
      </c>
      <c r="G189" s="278">
        <f t="shared" si="89"/>
        <v>0</v>
      </c>
      <c r="H189" s="278">
        <f t="shared" si="89"/>
        <v>0</v>
      </c>
      <c r="I189" s="278">
        <f t="shared" si="89"/>
        <v>0</v>
      </c>
      <c r="J189" s="278" t="s">
        <v>60</v>
      </c>
      <c r="K189" s="278" t="s">
        <v>60</v>
      </c>
      <c r="M189" s="202"/>
      <c r="N189" s="203"/>
      <c r="O189" s="203"/>
      <c r="P189" s="203"/>
      <c r="Q189" s="203"/>
      <c r="R189" s="203"/>
      <c r="S189" s="203"/>
      <c r="T189" s="325"/>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326"/>
      <c r="AP189" s="326"/>
      <c r="AQ189" s="327"/>
      <c r="AR189" s="325"/>
      <c r="AS189" s="326"/>
      <c r="AT189" s="326"/>
      <c r="AU189" s="326"/>
      <c r="AV189" s="326"/>
      <c r="AW189" s="326"/>
      <c r="AX189" s="326"/>
      <c r="AY189" s="326"/>
      <c r="AZ189" s="326"/>
      <c r="BA189" s="326"/>
      <c r="BB189" s="326"/>
      <c r="BC189" s="326"/>
      <c r="BD189" s="326"/>
      <c r="BE189" s="326"/>
      <c r="BF189" s="326"/>
      <c r="BG189" s="326"/>
      <c r="BH189" s="326"/>
      <c r="BI189" s="326"/>
      <c r="BJ189" s="326"/>
      <c r="BK189" s="326"/>
      <c r="BL189" s="326"/>
      <c r="BM189" s="326"/>
      <c r="BN189" s="326"/>
      <c r="BO189" s="327"/>
      <c r="BP189" s="325"/>
      <c r="BQ189" s="326"/>
      <c r="BR189" s="326"/>
      <c r="BS189" s="326"/>
      <c r="BT189" s="326"/>
      <c r="BU189" s="326"/>
      <c r="BV189" s="326"/>
      <c r="BW189" s="326"/>
      <c r="BX189" s="326"/>
      <c r="BY189" s="326"/>
      <c r="BZ189" s="326"/>
      <c r="CA189" s="326"/>
      <c r="CB189" s="326"/>
      <c r="CC189" s="326"/>
      <c r="CD189" s="326"/>
      <c r="CE189" s="326"/>
      <c r="CF189" s="326"/>
      <c r="CG189" s="326"/>
      <c r="CH189" s="326"/>
      <c r="CI189" s="326"/>
      <c r="CJ189" s="326"/>
      <c r="CK189" s="326"/>
      <c r="CL189" s="326"/>
      <c r="CM189" s="327"/>
      <c r="CN189" s="204"/>
      <c r="CO189" s="204"/>
      <c r="CP189" s="204"/>
      <c r="CQ189" s="98"/>
    </row>
    <row r="190" spans="1:95" s="67" customFormat="1" ht="15.75" hidden="1" customHeight="1" x14ac:dyDescent="0.2">
      <c r="A190" s="283"/>
      <c r="B190" s="277"/>
      <c r="C190" s="277"/>
      <c r="D190" s="277"/>
      <c r="E190" s="278"/>
      <c r="F190" s="288"/>
      <c r="G190" s="278"/>
      <c r="H190" s="278"/>
      <c r="I190" s="278"/>
      <c r="J190" s="278"/>
      <c r="K190" s="278"/>
      <c r="M190" s="202"/>
      <c r="N190" s="203"/>
      <c r="O190" s="203"/>
      <c r="P190" s="203"/>
      <c r="Q190" s="203"/>
      <c r="R190" s="203"/>
      <c r="S190" s="203"/>
      <c r="T190" s="325"/>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7"/>
      <c r="AR190" s="325"/>
      <c r="AS190" s="326"/>
      <c r="AT190" s="326"/>
      <c r="AU190" s="326"/>
      <c r="AV190" s="326"/>
      <c r="AW190" s="326"/>
      <c r="AX190" s="326"/>
      <c r="AY190" s="326"/>
      <c r="AZ190" s="326"/>
      <c r="BA190" s="326"/>
      <c r="BB190" s="326"/>
      <c r="BC190" s="326"/>
      <c r="BD190" s="326"/>
      <c r="BE190" s="326"/>
      <c r="BF190" s="326"/>
      <c r="BG190" s="326"/>
      <c r="BH190" s="326"/>
      <c r="BI190" s="326"/>
      <c r="BJ190" s="326"/>
      <c r="BK190" s="326"/>
      <c r="BL190" s="326"/>
      <c r="BM190" s="326"/>
      <c r="BN190" s="326"/>
      <c r="BO190" s="327"/>
      <c r="BP190" s="325"/>
      <c r="BQ190" s="326"/>
      <c r="BR190" s="326"/>
      <c r="BS190" s="326"/>
      <c r="BT190" s="326"/>
      <c r="BU190" s="326"/>
      <c r="BV190" s="326"/>
      <c r="BW190" s="326"/>
      <c r="BX190" s="326"/>
      <c r="BY190" s="326"/>
      <c r="BZ190" s="326"/>
      <c r="CA190" s="326"/>
      <c r="CB190" s="326"/>
      <c r="CC190" s="326"/>
      <c r="CD190" s="326"/>
      <c r="CE190" s="326"/>
      <c r="CF190" s="326"/>
      <c r="CG190" s="326"/>
      <c r="CH190" s="326"/>
      <c r="CI190" s="326"/>
      <c r="CJ190" s="326"/>
      <c r="CK190" s="326"/>
      <c r="CL190" s="326"/>
      <c r="CM190" s="327"/>
      <c r="CN190" s="204"/>
      <c r="CO190" s="204"/>
      <c r="CP190" s="204"/>
      <c r="CQ190" s="98"/>
    </row>
    <row r="191" spans="1:95" s="107" customFormat="1" ht="18" hidden="1" customHeight="1" x14ac:dyDescent="0.2">
      <c r="A191" s="131" t="s">
        <v>192</v>
      </c>
      <c r="B191" s="104"/>
      <c r="C191" s="105" t="s">
        <v>179</v>
      </c>
      <c r="D191" s="104">
        <v>213</v>
      </c>
      <c r="E191" s="114">
        <v>0</v>
      </c>
      <c r="F191" s="114">
        <v>0</v>
      </c>
      <c r="G191" s="113">
        <f>F191</f>
        <v>0</v>
      </c>
      <c r="H191" s="114">
        <f>G191</f>
        <v>0</v>
      </c>
      <c r="I191" s="114">
        <f>H191</f>
        <v>0</v>
      </c>
      <c r="J191" s="104" t="s">
        <v>3</v>
      </c>
      <c r="K191" s="104" t="s">
        <v>3</v>
      </c>
      <c r="L191" s="110"/>
      <c r="M191" s="202"/>
      <c r="N191" s="203"/>
      <c r="O191" s="203"/>
      <c r="P191" s="203"/>
      <c r="Q191" s="203"/>
      <c r="R191" s="203"/>
      <c r="S191" s="203"/>
      <c r="T191" s="325"/>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7"/>
      <c r="AR191" s="325"/>
      <c r="AS191" s="326"/>
      <c r="AT191" s="326"/>
      <c r="AU191" s="326"/>
      <c r="AV191" s="326"/>
      <c r="AW191" s="326"/>
      <c r="AX191" s="326"/>
      <c r="AY191" s="326"/>
      <c r="AZ191" s="326"/>
      <c r="BA191" s="326"/>
      <c r="BB191" s="326"/>
      <c r="BC191" s="326"/>
      <c r="BD191" s="326"/>
      <c r="BE191" s="326"/>
      <c r="BF191" s="326"/>
      <c r="BG191" s="326"/>
      <c r="BH191" s="326"/>
      <c r="BI191" s="326"/>
      <c r="BJ191" s="326"/>
      <c r="BK191" s="326"/>
      <c r="BL191" s="326"/>
      <c r="BM191" s="326"/>
      <c r="BN191" s="326"/>
      <c r="BO191" s="327"/>
      <c r="BP191" s="325"/>
      <c r="BQ191" s="326"/>
      <c r="BR191" s="326"/>
      <c r="BS191" s="326"/>
      <c r="BT191" s="326"/>
      <c r="BU191" s="326"/>
      <c r="BV191" s="326"/>
      <c r="BW191" s="326"/>
      <c r="BX191" s="326"/>
      <c r="BY191" s="326"/>
      <c r="BZ191" s="326"/>
      <c r="CA191" s="326"/>
      <c r="CB191" s="326"/>
      <c r="CC191" s="326"/>
      <c r="CD191" s="326"/>
      <c r="CE191" s="326"/>
      <c r="CF191" s="326"/>
      <c r="CG191" s="326"/>
      <c r="CH191" s="326"/>
      <c r="CI191" s="326"/>
      <c r="CJ191" s="326"/>
      <c r="CK191" s="326"/>
      <c r="CL191" s="326"/>
      <c r="CM191" s="327"/>
      <c r="CN191" s="204"/>
      <c r="CO191" s="204"/>
      <c r="CP191" s="204"/>
      <c r="CQ191" s="98"/>
    </row>
    <row r="192" spans="1:95" s="119" customFormat="1" ht="30" customHeight="1" x14ac:dyDescent="0.3">
      <c r="A192" s="129" t="s">
        <v>176</v>
      </c>
      <c r="B192" s="284" t="s">
        <v>239</v>
      </c>
      <c r="C192" s="284"/>
      <c r="D192" s="284"/>
      <c r="E192" s="117">
        <f>E193</f>
        <v>50814</v>
      </c>
      <c r="F192" s="117">
        <f t="shared" ref="F192" si="90">F193</f>
        <v>0</v>
      </c>
      <c r="G192" s="117">
        <f t="shared" ref="G192" si="91">G193</f>
        <v>530000</v>
      </c>
      <c r="H192" s="117">
        <f t="shared" ref="H192" si="92">H193</f>
        <v>0</v>
      </c>
      <c r="I192" s="117">
        <f t="shared" ref="I192:K192" si="93">I193</f>
        <v>0</v>
      </c>
      <c r="J192" s="117">
        <f t="shared" si="93"/>
        <v>0</v>
      </c>
      <c r="K192" s="117">
        <f t="shared" si="93"/>
        <v>0</v>
      </c>
      <c r="L192" s="118"/>
      <c r="M192" s="202"/>
      <c r="N192" s="203"/>
      <c r="O192" s="203"/>
      <c r="P192" s="203"/>
      <c r="Q192" s="203"/>
      <c r="R192" s="203"/>
      <c r="S192" s="203"/>
      <c r="T192" s="325"/>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326"/>
      <c r="AP192" s="326"/>
      <c r="AQ192" s="327"/>
      <c r="AR192" s="325"/>
      <c r="AS192" s="326"/>
      <c r="AT192" s="326"/>
      <c r="AU192" s="326"/>
      <c r="AV192" s="326"/>
      <c r="AW192" s="326"/>
      <c r="AX192" s="326"/>
      <c r="AY192" s="326"/>
      <c r="AZ192" s="326"/>
      <c r="BA192" s="326"/>
      <c r="BB192" s="326"/>
      <c r="BC192" s="326"/>
      <c r="BD192" s="326"/>
      <c r="BE192" s="326"/>
      <c r="BF192" s="326"/>
      <c r="BG192" s="326"/>
      <c r="BH192" s="326"/>
      <c r="BI192" s="326"/>
      <c r="BJ192" s="326"/>
      <c r="BK192" s="326"/>
      <c r="BL192" s="326"/>
      <c r="BM192" s="326"/>
      <c r="BN192" s="326"/>
      <c r="BO192" s="327"/>
      <c r="BP192" s="325"/>
      <c r="BQ192" s="326"/>
      <c r="BR192" s="326"/>
      <c r="BS192" s="326"/>
      <c r="BT192" s="326"/>
      <c r="BU192" s="326"/>
      <c r="BV192" s="326"/>
      <c r="BW192" s="326"/>
      <c r="BX192" s="326"/>
      <c r="BY192" s="326"/>
      <c r="BZ192" s="326"/>
      <c r="CA192" s="326"/>
      <c r="CB192" s="326"/>
      <c r="CC192" s="326"/>
      <c r="CD192" s="326"/>
      <c r="CE192" s="326"/>
      <c r="CF192" s="326"/>
      <c r="CG192" s="326"/>
      <c r="CH192" s="326"/>
      <c r="CI192" s="326"/>
      <c r="CJ192" s="326"/>
      <c r="CK192" s="326"/>
      <c r="CL192" s="326"/>
      <c r="CM192" s="327"/>
      <c r="CN192" s="204"/>
      <c r="CO192" s="204"/>
      <c r="CP192" s="204"/>
      <c r="CQ192" s="98"/>
    </row>
    <row r="193" spans="1:95" s="57" customFormat="1" ht="38.25" customHeight="1" x14ac:dyDescent="0.25">
      <c r="A193" s="59" t="s">
        <v>234</v>
      </c>
      <c r="B193" s="79">
        <v>2600</v>
      </c>
      <c r="C193" s="79" t="s">
        <v>60</v>
      </c>
      <c r="D193" s="76"/>
      <c r="E193" s="81">
        <f>E195</f>
        <v>50814</v>
      </c>
      <c r="F193" s="169">
        <f t="shared" ref="F193:J193" si="94">F195</f>
        <v>0</v>
      </c>
      <c r="G193" s="81">
        <f t="shared" si="94"/>
        <v>530000</v>
      </c>
      <c r="H193" s="81">
        <f t="shared" si="94"/>
        <v>0</v>
      </c>
      <c r="I193" s="81">
        <f t="shared" si="94"/>
        <v>0</v>
      </c>
      <c r="J193" s="81">
        <f t="shared" si="94"/>
        <v>0</v>
      </c>
      <c r="K193" s="175">
        <f t="shared" ref="K193" si="95">K195</f>
        <v>0</v>
      </c>
      <c r="M193" s="202"/>
      <c r="N193" s="203"/>
      <c r="O193" s="203"/>
      <c r="P193" s="203"/>
      <c r="Q193" s="203"/>
      <c r="R193" s="203"/>
      <c r="S193" s="203"/>
      <c r="T193" s="325"/>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7"/>
      <c r="AR193" s="325"/>
      <c r="AS193" s="326"/>
      <c r="AT193" s="326"/>
      <c r="AU193" s="326"/>
      <c r="AV193" s="326"/>
      <c r="AW193" s="326"/>
      <c r="AX193" s="326"/>
      <c r="AY193" s="326"/>
      <c r="AZ193" s="326"/>
      <c r="BA193" s="326"/>
      <c r="BB193" s="326"/>
      <c r="BC193" s="326"/>
      <c r="BD193" s="326"/>
      <c r="BE193" s="326"/>
      <c r="BF193" s="326"/>
      <c r="BG193" s="326"/>
      <c r="BH193" s="326"/>
      <c r="BI193" s="326"/>
      <c r="BJ193" s="326"/>
      <c r="BK193" s="326"/>
      <c r="BL193" s="326"/>
      <c r="BM193" s="326"/>
      <c r="BN193" s="326"/>
      <c r="BO193" s="327"/>
      <c r="BP193" s="325"/>
      <c r="BQ193" s="326"/>
      <c r="BR193" s="326"/>
      <c r="BS193" s="326"/>
      <c r="BT193" s="326"/>
      <c r="BU193" s="326"/>
      <c r="BV193" s="326"/>
      <c r="BW193" s="326"/>
      <c r="BX193" s="326"/>
      <c r="BY193" s="326"/>
      <c r="BZ193" s="326"/>
      <c r="CA193" s="326"/>
      <c r="CB193" s="326"/>
      <c r="CC193" s="326"/>
      <c r="CD193" s="326"/>
      <c r="CE193" s="326"/>
      <c r="CF193" s="326"/>
      <c r="CG193" s="326"/>
      <c r="CH193" s="326"/>
      <c r="CI193" s="326"/>
      <c r="CJ193" s="326"/>
      <c r="CK193" s="326"/>
      <c r="CL193" s="326"/>
      <c r="CM193" s="327"/>
      <c r="CN193" s="204"/>
      <c r="CO193" s="204"/>
      <c r="CP193" s="204"/>
      <c r="CQ193" s="98"/>
    </row>
    <row r="194" spans="1:95" s="67" customFormat="1" ht="30" customHeight="1" x14ac:dyDescent="0.2">
      <c r="A194" s="152" t="s">
        <v>233</v>
      </c>
      <c r="B194" s="76"/>
      <c r="C194" s="76"/>
      <c r="D194" s="76"/>
      <c r="E194" s="82"/>
      <c r="F194" s="166"/>
      <c r="G194" s="82"/>
      <c r="H194" s="82"/>
      <c r="I194" s="82"/>
      <c r="J194" s="78"/>
      <c r="K194" s="182"/>
      <c r="M194" s="202"/>
      <c r="N194" s="203"/>
      <c r="O194" s="203"/>
      <c r="P194" s="203"/>
      <c r="Q194" s="203"/>
      <c r="R194" s="203"/>
      <c r="S194" s="203"/>
      <c r="T194" s="325"/>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7"/>
      <c r="AR194" s="325"/>
      <c r="AS194" s="326"/>
      <c r="AT194" s="326"/>
      <c r="AU194" s="326"/>
      <c r="AV194" s="326"/>
      <c r="AW194" s="326"/>
      <c r="AX194" s="326"/>
      <c r="AY194" s="326"/>
      <c r="AZ194" s="326"/>
      <c r="BA194" s="326"/>
      <c r="BB194" s="326"/>
      <c r="BC194" s="326"/>
      <c r="BD194" s="326"/>
      <c r="BE194" s="326"/>
      <c r="BF194" s="326"/>
      <c r="BG194" s="326"/>
      <c r="BH194" s="326"/>
      <c r="BI194" s="326"/>
      <c r="BJ194" s="326"/>
      <c r="BK194" s="326"/>
      <c r="BL194" s="326"/>
      <c r="BM194" s="326"/>
      <c r="BN194" s="326"/>
      <c r="BO194" s="327"/>
      <c r="BP194" s="325"/>
      <c r="BQ194" s="326"/>
      <c r="BR194" s="326"/>
      <c r="BS194" s="326"/>
      <c r="BT194" s="326"/>
      <c r="BU194" s="326"/>
      <c r="BV194" s="326"/>
      <c r="BW194" s="326"/>
      <c r="BX194" s="326"/>
      <c r="BY194" s="326"/>
      <c r="BZ194" s="326"/>
      <c r="CA194" s="326"/>
      <c r="CB194" s="326"/>
      <c r="CC194" s="326"/>
      <c r="CD194" s="326"/>
      <c r="CE194" s="326"/>
      <c r="CF194" s="326"/>
      <c r="CG194" s="326"/>
      <c r="CH194" s="326"/>
      <c r="CI194" s="326"/>
      <c r="CJ194" s="326"/>
      <c r="CK194" s="326"/>
      <c r="CL194" s="326"/>
      <c r="CM194" s="327"/>
      <c r="CN194" s="204"/>
      <c r="CO194" s="204"/>
      <c r="CP194" s="204"/>
      <c r="CQ194" s="98"/>
    </row>
    <row r="195" spans="1:95" s="57" customFormat="1" ht="32.25" customHeight="1" x14ac:dyDescent="0.2">
      <c r="A195" s="116" t="s">
        <v>77</v>
      </c>
      <c r="B195" s="93">
        <v>2640</v>
      </c>
      <c r="C195" s="93">
        <v>244</v>
      </c>
      <c r="D195" s="93"/>
      <c r="E195" s="94">
        <f>E196</f>
        <v>50814</v>
      </c>
      <c r="F195" s="169">
        <f t="shared" ref="F195:K195" si="96">F196</f>
        <v>0</v>
      </c>
      <c r="G195" s="94">
        <f t="shared" si="96"/>
        <v>530000</v>
      </c>
      <c r="H195" s="94">
        <f t="shared" si="96"/>
        <v>0</v>
      </c>
      <c r="I195" s="94">
        <f t="shared" si="96"/>
        <v>0</v>
      </c>
      <c r="J195" s="94">
        <f t="shared" si="96"/>
        <v>0</v>
      </c>
      <c r="K195" s="181">
        <f t="shared" si="96"/>
        <v>0</v>
      </c>
      <c r="L195" s="111"/>
      <c r="M195" s="202"/>
      <c r="N195" s="203"/>
      <c r="O195" s="203"/>
      <c r="P195" s="203"/>
      <c r="Q195" s="203"/>
      <c r="R195" s="203"/>
      <c r="S195" s="203"/>
      <c r="T195" s="325"/>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326"/>
      <c r="AP195" s="326"/>
      <c r="AQ195" s="327"/>
      <c r="AR195" s="325"/>
      <c r="AS195" s="326"/>
      <c r="AT195" s="326"/>
      <c r="AU195" s="326"/>
      <c r="AV195" s="326"/>
      <c r="AW195" s="326"/>
      <c r="AX195" s="326"/>
      <c r="AY195" s="326"/>
      <c r="AZ195" s="326"/>
      <c r="BA195" s="326"/>
      <c r="BB195" s="326"/>
      <c r="BC195" s="326"/>
      <c r="BD195" s="326"/>
      <c r="BE195" s="326"/>
      <c r="BF195" s="326"/>
      <c r="BG195" s="326"/>
      <c r="BH195" s="326"/>
      <c r="BI195" s="326"/>
      <c r="BJ195" s="326"/>
      <c r="BK195" s="326"/>
      <c r="BL195" s="326"/>
      <c r="BM195" s="326"/>
      <c r="BN195" s="326"/>
      <c r="BO195" s="327"/>
      <c r="BP195" s="325"/>
      <c r="BQ195" s="326"/>
      <c r="BR195" s="326"/>
      <c r="BS195" s="326"/>
      <c r="BT195" s="326"/>
      <c r="BU195" s="326"/>
      <c r="BV195" s="326"/>
      <c r="BW195" s="326"/>
      <c r="BX195" s="326"/>
      <c r="BY195" s="326"/>
      <c r="BZ195" s="326"/>
      <c r="CA195" s="326"/>
      <c r="CB195" s="326"/>
      <c r="CC195" s="326"/>
      <c r="CD195" s="326"/>
      <c r="CE195" s="326"/>
      <c r="CF195" s="326"/>
      <c r="CG195" s="326"/>
      <c r="CH195" s="326"/>
      <c r="CI195" s="326"/>
      <c r="CJ195" s="326"/>
      <c r="CK195" s="326"/>
      <c r="CL195" s="326"/>
      <c r="CM195" s="327"/>
      <c r="CN195" s="204"/>
      <c r="CO195" s="204"/>
      <c r="CP195" s="204"/>
      <c r="CQ195" s="98"/>
    </row>
    <row r="196" spans="1:95" s="107" customFormat="1" ht="33" customHeight="1" x14ac:dyDescent="0.2">
      <c r="A196" s="132" t="s">
        <v>200</v>
      </c>
      <c r="B196" s="104"/>
      <c r="C196" s="105" t="s">
        <v>182</v>
      </c>
      <c r="D196" s="104">
        <v>225</v>
      </c>
      <c r="E196" s="106">
        <v>50814</v>
      </c>
      <c r="F196" s="114">
        <v>0</v>
      </c>
      <c r="G196" s="113">
        <v>530000</v>
      </c>
      <c r="H196" s="114">
        <v>0</v>
      </c>
      <c r="I196" s="114">
        <f t="shared" ref="I196" si="97">H196</f>
        <v>0</v>
      </c>
      <c r="J196" s="114">
        <v>0</v>
      </c>
      <c r="K196" s="114">
        <v>0</v>
      </c>
      <c r="L196" s="110"/>
      <c r="M196" s="202"/>
      <c r="N196" s="203"/>
      <c r="O196" s="203"/>
      <c r="P196" s="203"/>
      <c r="Q196" s="203"/>
      <c r="R196" s="203"/>
      <c r="S196" s="203"/>
      <c r="T196" s="325"/>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7"/>
      <c r="AR196" s="325"/>
      <c r="AS196" s="326"/>
      <c r="AT196" s="326"/>
      <c r="AU196" s="326"/>
      <c r="AV196" s="326"/>
      <c r="AW196" s="326"/>
      <c r="AX196" s="326"/>
      <c r="AY196" s="326"/>
      <c r="AZ196" s="326"/>
      <c r="BA196" s="326"/>
      <c r="BB196" s="326"/>
      <c r="BC196" s="326"/>
      <c r="BD196" s="326"/>
      <c r="BE196" s="326"/>
      <c r="BF196" s="326"/>
      <c r="BG196" s="326"/>
      <c r="BH196" s="326"/>
      <c r="BI196" s="326"/>
      <c r="BJ196" s="326"/>
      <c r="BK196" s="326"/>
      <c r="BL196" s="326"/>
      <c r="BM196" s="326"/>
      <c r="BN196" s="326"/>
      <c r="BO196" s="327"/>
      <c r="BP196" s="325"/>
      <c r="BQ196" s="326"/>
      <c r="BR196" s="326"/>
      <c r="BS196" s="326"/>
      <c r="BT196" s="326"/>
      <c r="BU196" s="326"/>
      <c r="BV196" s="326"/>
      <c r="BW196" s="326"/>
      <c r="BX196" s="326"/>
      <c r="BY196" s="326"/>
      <c r="BZ196" s="326"/>
      <c r="CA196" s="326"/>
      <c r="CB196" s="326"/>
      <c r="CC196" s="326"/>
      <c r="CD196" s="326"/>
      <c r="CE196" s="326"/>
      <c r="CF196" s="326"/>
      <c r="CG196" s="326"/>
      <c r="CH196" s="326"/>
      <c r="CI196" s="326"/>
      <c r="CJ196" s="326"/>
      <c r="CK196" s="326"/>
      <c r="CL196" s="326"/>
      <c r="CM196" s="327"/>
      <c r="CN196" s="204"/>
      <c r="CO196" s="204"/>
      <c r="CP196" s="204"/>
      <c r="CQ196" s="98"/>
    </row>
    <row r="197" spans="1:95" s="119" customFormat="1" ht="30" hidden="1" customHeight="1" x14ac:dyDescent="0.3">
      <c r="A197" s="129" t="s">
        <v>176</v>
      </c>
      <c r="B197" s="284" t="s">
        <v>238</v>
      </c>
      <c r="C197" s="284"/>
      <c r="D197" s="284"/>
      <c r="E197" s="117">
        <f>E198</f>
        <v>299813</v>
      </c>
      <c r="F197" s="117">
        <f t="shared" ref="F197" si="98">F198</f>
        <v>0</v>
      </c>
      <c r="G197" s="117">
        <f t="shared" ref="G197" si="99">G198</f>
        <v>0</v>
      </c>
      <c r="H197" s="117">
        <f t="shared" ref="H197" si="100">H198</f>
        <v>0</v>
      </c>
      <c r="I197" s="117">
        <f t="shared" ref="I197:K197" si="101">I198</f>
        <v>0</v>
      </c>
      <c r="J197" s="117">
        <f t="shared" si="101"/>
        <v>0</v>
      </c>
      <c r="K197" s="117">
        <f t="shared" si="101"/>
        <v>0</v>
      </c>
      <c r="L197" s="118"/>
      <c r="M197" s="202"/>
      <c r="N197" s="203"/>
      <c r="O197" s="203"/>
      <c r="P197" s="203"/>
      <c r="Q197" s="203"/>
      <c r="R197" s="203"/>
      <c r="S197" s="203"/>
      <c r="T197" s="325"/>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7"/>
      <c r="AR197" s="325"/>
      <c r="AS197" s="326"/>
      <c r="AT197" s="326"/>
      <c r="AU197" s="326"/>
      <c r="AV197" s="326"/>
      <c r="AW197" s="326"/>
      <c r="AX197" s="326"/>
      <c r="AY197" s="326"/>
      <c r="AZ197" s="326"/>
      <c r="BA197" s="326"/>
      <c r="BB197" s="326"/>
      <c r="BC197" s="326"/>
      <c r="BD197" s="326"/>
      <c r="BE197" s="326"/>
      <c r="BF197" s="326"/>
      <c r="BG197" s="326"/>
      <c r="BH197" s="326"/>
      <c r="BI197" s="326"/>
      <c r="BJ197" s="326"/>
      <c r="BK197" s="326"/>
      <c r="BL197" s="326"/>
      <c r="BM197" s="326"/>
      <c r="BN197" s="326"/>
      <c r="BO197" s="327"/>
      <c r="BP197" s="325"/>
      <c r="BQ197" s="326"/>
      <c r="BR197" s="326"/>
      <c r="BS197" s="326"/>
      <c r="BT197" s="326"/>
      <c r="BU197" s="326"/>
      <c r="BV197" s="326"/>
      <c r="BW197" s="326"/>
      <c r="BX197" s="326"/>
      <c r="BY197" s="326"/>
      <c r="BZ197" s="326"/>
      <c r="CA197" s="326"/>
      <c r="CB197" s="326"/>
      <c r="CC197" s="326"/>
      <c r="CD197" s="326"/>
      <c r="CE197" s="326"/>
      <c r="CF197" s="326"/>
      <c r="CG197" s="326"/>
      <c r="CH197" s="326"/>
      <c r="CI197" s="326"/>
      <c r="CJ197" s="326"/>
      <c r="CK197" s="326"/>
      <c r="CL197" s="326"/>
      <c r="CM197" s="327"/>
      <c r="CN197" s="204"/>
      <c r="CO197" s="204"/>
      <c r="CP197" s="204"/>
      <c r="CQ197" s="98"/>
    </row>
    <row r="198" spans="1:95" s="57" customFormat="1" ht="38.25" hidden="1" customHeight="1" x14ac:dyDescent="0.25">
      <c r="A198" s="59" t="s">
        <v>234</v>
      </c>
      <c r="B198" s="79">
        <v>2600</v>
      </c>
      <c r="C198" s="79" t="s">
        <v>60</v>
      </c>
      <c r="D198" s="76"/>
      <c r="E198" s="81">
        <f>E200</f>
        <v>299813</v>
      </c>
      <c r="F198" s="169">
        <f t="shared" ref="F198:J198" si="102">F200</f>
        <v>0</v>
      </c>
      <c r="G198" s="81">
        <f t="shared" si="102"/>
        <v>0</v>
      </c>
      <c r="H198" s="81">
        <f t="shared" si="102"/>
        <v>0</v>
      </c>
      <c r="I198" s="81">
        <f t="shared" si="102"/>
        <v>0</v>
      </c>
      <c r="J198" s="81">
        <f t="shared" si="102"/>
        <v>0</v>
      </c>
      <c r="K198" s="175">
        <f t="shared" ref="K198" si="103">K200</f>
        <v>0</v>
      </c>
      <c r="M198" s="202"/>
      <c r="N198" s="203"/>
      <c r="O198" s="203"/>
      <c r="P198" s="203"/>
      <c r="Q198" s="203"/>
      <c r="R198" s="203"/>
      <c r="S198" s="203"/>
      <c r="T198" s="325"/>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7"/>
      <c r="AR198" s="325"/>
      <c r="AS198" s="326"/>
      <c r="AT198" s="326"/>
      <c r="AU198" s="326"/>
      <c r="AV198" s="326"/>
      <c r="AW198" s="326"/>
      <c r="AX198" s="326"/>
      <c r="AY198" s="326"/>
      <c r="AZ198" s="326"/>
      <c r="BA198" s="326"/>
      <c r="BB198" s="326"/>
      <c r="BC198" s="326"/>
      <c r="BD198" s="326"/>
      <c r="BE198" s="326"/>
      <c r="BF198" s="326"/>
      <c r="BG198" s="326"/>
      <c r="BH198" s="326"/>
      <c r="BI198" s="326"/>
      <c r="BJ198" s="326"/>
      <c r="BK198" s="326"/>
      <c r="BL198" s="326"/>
      <c r="BM198" s="326"/>
      <c r="BN198" s="326"/>
      <c r="BO198" s="327"/>
      <c r="BP198" s="325"/>
      <c r="BQ198" s="326"/>
      <c r="BR198" s="326"/>
      <c r="BS198" s="326"/>
      <c r="BT198" s="326"/>
      <c r="BU198" s="326"/>
      <c r="BV198" s="326"/>
      <c r="BW198" s="326"/>
      <c r="BX198" s="326"/>
      <c r="BY198" s="326"/>
      <c r="BZ198" s="326"/>
      <c r="CA198" s="326"/>
      <c r="CB198" s="326"/>
      <c r="CC198" s="326"/>
      <c r="CD198" s="326"/>
      <c r="CE198" s="326"/>
      <c r="CF198" s="326"/>
      <c r="CG198" s="326"/>
      <c r="CH198" s="326"/>
      <c r="CI198" s="326"/>
      <c r="CJ198" s="326"/>
      <c r="CK198" s="326"/>
      <c r="CL198" s="326"/>
      <c r="CM198" s="327"/>
      <c r="CN198" s="204"/>
      <c r="CO198" s="204"/>
      <c r="CP198" s="204"/>
      <c r="CQ198" s="98"/>
    </row>
    <row r="199" spans="1:95" s="67" customFormat="1" ht="30" hidden="1" customHeight="1" x14ac:dyDescent="0.2">
      <c r="A199" s="152" t="s">
        <v>233</v>
      </c>
      <c r="B199" s="76"/>
      <c r="C199" s="76"/>
      <c r="D199" s="76"/>
      <c r="E199" s="82"/>
      <c r="F199" s="166"/>
      <c r="G199" s="82"/>
      <c r="H199" s="82"/>
      <c r="I199" s="82"/>
      <c r="J199" s="78"/>
      <c r="K199" s="182"/>
      <c r="M199" s="202"/>
      <c r="N199" s="203"/>
      <c r="O199" s="203"/>
      <c r="P199" s="203"/>
      <c r="Q199" s="203"/>
      <c r="R199" s="203"/>
      <c r="S199" s="203"/>
      <c r="T199" s="325"/>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326"/>
      <c r="AQ199" s="327"/>
      <c r="AR199" s="325"/>
      <c r="AS199" s="326"/>
      <c r="AT199" s="326"/>
      <c r="AU199" s="326"/>
      <c r="AV199" s="326"/>
      <c r="AW199" s="326"/>
      <c r="AX199" s="326"/>
      <c r="AY199" s="326"/>
      <c r="AZ199" s="326"/>
      <c r="BA199" s="326"/>
      <c r="BB199" s="326"/>
      <c r="BC199" s="326"/>
      <c r="BD199" s="326"/>
      <c r="BE199" s="326"/>
      <c r="BF199" s="326"/>
      <c r="BG199" s="326"/>
      <c r="BH199" s="326"/>
      <c r="BI199" s="326"/>
      <c r="BJ199" s="326"/>
      <c r="BK199" s="326"/>
      <c r="BL199" s="326"/>
      <c r="BM199" s="326"/>
      <c r="BN199" s="326"/>
      <c r="BO199" s="327"/>
      <c r="BP199" s="325"/>
      <c r="BQ199" s="326"/>
      <c r="BR199" s="326"/>
      <c r="BS199" s="326"/>
      <c r="BT199" s="326"/>
      <c r="BU199" s="326"/>
      <c r="BV199" s="326"/>
      <c r="BW199" s="326"/>
      <c r="BX199" s="326"/>
      <c r="BY199" s="326"/>
      <c r="BZ199" s="326"/>
      <c r="CA199" s="326"/>
      <c r="CB199" s="326"/>
      <c r="CC199" s="326"/>
      <c r="CD199" s="326"/>
      <c r="CE199" s="326"/>
      <c r="CF199" s="326"/>
      <c r="CG199" s="326"/>
      <c r="CH199" s="326"/>
      <c r="CI199" s="326"/>
      <c r="CJ199" s="326"/>
      <c r="CK199" s="326"/>
      <c r="CL199" s="326"/>
      <c r="CM199" s="327"/>
      <c r="CN199" s="204"/>
      <c r="CO199" s="204"/>
      <c r="CP199" s="204"/>
      <c r="CQ199" s="98"/>
    </row>
    <row r="200" spans="1:95" s="57" customFormat="1" ht="32.25" hidden="1" customHeight="1" x14ac:dyDescent="0.2">
      <c r="A200" s="116" t="s">
        <v>77</v>
      </c>
      <c r="B200" s="93">
        <v>2640</v>
      </c>
      <c r="C200" s="93">
        <v>244</v>
      </c>
      <c r="D200" s="93"/>
      <c r="E200" s="94">
        <f>SUM(E201:E204)</f>
        <v>299813</v>
      </c>
      <c r="F200" s="169">
        <f t="shared" ref="F200:J200" si="104">SUM(F201:F204)</f>
        <v>0</v>
      </c>
      <c r="G200" s="94">
        <f t="shared" si="104"/>
        <v>0</v>
      </c>
      <c r="H200" s="94">
        <f t="shared" si="104"/>
        <v>0</v>
      </c>
      <c r="I200" s="94">
        <f t="shared" si="104"/>
        <v>0</v>
      </c>
      <c r="J200" s="94">
        <f t="shared" si="104"/>
        <v>0</v>
      </c>
      <c r="K200" s="181">
        <f t="shared" ref="K200" si="105">SUM(K201:K204)</f>
        <v>0</v>
      </c>
      <c r="L200" s="111"/>
      <c r="M200" s="202"/>
      <c r="N200" s="203"/>
      <c r="O200" s="203"/>
      <c r="P200" s="203"/>
      <c r="Q200" s="203"/>
      <c r="R200" s="203"/>
      <c r="S200" s="203"/>
      <c r="T200" s="325"/>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326"/>
      <c r="AP200" s="326"/>
      <c r="AQ200" s="327"/>
      <c r="AR200" s="325"/>
      <c r="AS200" s="326"/>
      <c r="AT200" s="326"/>
      <c r="AU200" s="326"/>
      <c r="AV200" s="326"/>
      <c r="AW200" s="326"/>
      <c r="AX200" s="326"/>
      <c r="AY200" s="326"/>
      <c r="AZ200" s="326"/>
      <c r="BA200" s="326"/>
      <c r="BB200" s="326"/>
      <c r="BC200" s="326"/>
      <c r="BD200" s="326"/>
      <c r="BE200" s="326"/>
      <c r="BF200" s="326"/>
      <c r="BG200" s="326"/>
      <c r="BH200" s="326"/>
      <c r="BI200" s="326"/>
      <c r="BJ200" s="326"/>
      <c r="BK200" s="326"/>
      <c r="BL200" s="326"/>
      <c r="BM200" s="326"/>
      <c r="BN200" s="326"/>
      <c r="BO200" s="327"/>
      <c r="BP200" s="325"/>
      <c r="BQ200" s="326"/>
      <c r="BR200" s="326"/>
      <c r="BS200" s="326"/>
      <c r="BT200" s="326"/>
      <c r="BU200" s="326"/>
      <c r="BV200" s="326"/>
      <c r="BW200" s="326"/>
      <c r="BX200" s="326"/>
      <c r="BY200" s="326"/>
      <c r="BZ200" s="326"/>
      <c r="CA200" s="326"/>
      <c r="CB200" s="326"/>
      <c r="CC200" s="326"/>
      <c r="CD200" s="326"/>
      <c r="CE200" s="326"/>
      <c r="CF200" s="326"/>
      <c r="CG200" s="326"/>
      <c r="CH200" s="326"/>
      <c r="CI200" s="326"/>
      <c r="CJ200" s="326"/>
      <c r="CK200" s="326"/>
      <c r="CL200" s="326"/>
      <c r="CM200" s="327"/>
      <c r="CN200" s="204"/>
      <c r="CO200" s="204"/>
      <c r="CP200" s="204"/>
      <c r="CQ200" s="98"/>
    </row>
    <row r="201" spans="1:95" s="107" customFormat="1" ht="18" hidden="1" customHeight="1" x14ac:dyDescent="0.2">
      <c r="A201" s="132" t="s">
        <v>194</v>
      </c>
      <c r="B201" s="104"/>
      <c r="C201" s="105" t="s">
        <v>184</v>
      </c>
      <c r="D201" s="104">
        <v>225</v>
      </c>
      <c r="E201" s="106">
        <v>59500</v>
      </c>
      <c r="F201" s="114">
        <v>0</v>
      </c>
      <c r="G201" s="113">
        <f t="shared" ref="G201:I201" si="106">F201</f>
        <v>0</v>
      </c>
      <c r="H201" s="114">
        <f t="shared" si="106"/>
        <v>0</v>
      </c>
      <c r="I201" s="114">
        <f t="shared" si="106"/>
        <v>0</v>
      </c>
      <c r="J201" s="114">
        <v>0</v>
      </c>
      <c r="K201" s="114">
        <v>0</v>
      </c>
      <c r="L201" s="110"/>
      <c r="M201" s="202"/>
      <c r="N201" s="203"/>
      <c r="O201" s="203"/>
      <c r="P201" s="203"/>
      <c r="Q201" s="203"/>
      <c r="R201" s="203"/>
      <c r="S201" s="203"/>
      <c r="T201" s="325"/>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26"/>
      <c r="AQ201" s="327"/>
      <c r="AR201" s="325"/>
      <c r="AS201" s="326"/>
      <c r="AT201" s="326"/>
      <c r="AU201" s="326"/>
      <c r="AV201" s="326"/>
      <c r="AW201" s="326"/>
      <c r="AX201" s="326"/>
      <c r="AY201" s="326"/>
      <c r="AZ201" s="326"/>
      <c r="BA201" s="326"/>
      <c r="BB201" s="326"/>
      <c r="BC201" s="326"/>
      <c r="BD201" s="326"/>
      <c r="BE201" s="326"/>
      <c r="BF201" s="326"/>
      <c r="BG201" s="326"/>
      <c r="BH201" s="326"/>
      <c r="BI201" s="326"/>
      <c r="BJ201" s="326"/>
      <c r="BK201" s="326"/>
      <c r="BL201" s="326"/>
      <c r="BM201" s="326"/>
      <c r="BN201" s="326"/>
      <c r="BO201" s="327"/>
      <c r="BP201" s="325"/>
      <c r="BQ201" s="326"/>
      <c r="BR201" s="326"/>
      <c r="BS201" s="326"/>
      <c r="BT201" s="326"/>
      <c r="BU201" s="326"/>
      <c r="BV201" s="326"/>
      <c r="BW201" s="326"/>
      <c r="BX201" s="326"/>
      <c r="BY201" s="326"/>
      <c r="BZ201" s="326"/>
      <c r="CA201" s="326"/>
      <c r="CB201" s="326"/>
      <c r="CC201" s="326"/>
      <c r="CD201" s="326"/>
      <c r="CE201" s="326"/>
      <c r="CF201" s="326"/>
      <c r="CG201" s="326"/>
      <c r="CH201" s="326"/>
      <c r="CI201" s="326"/>
      <c r="CJ201" s="326"/>
      <c r="CK201" s="326"/>
      <c r="CL201" s="326"/>
      <c r="CM201" s="327"/>
      <c r="CN201" s="204"/>
      <c r="CO201" s="204"/>
      <c r="CP201" s="204"/>
      <c r="CQ201" s="98"/>
    </row>
    <row r="202" spans="1:95" s="107" customFormat="1" ht="27.75" hidden="1" customHeight="1" x14ac:dyDescent="0.2">
      <c r="A202" s="132" t="s">
        <v>201</v>
      </c>
      <c r="B202" s="104"/>
      <c r="C202" s="105" t="s">
        <v>184</v>
      </c>
      <c r="D202" s="104">
        <v>310</v>
      </c>
      <c r="E202" s="106">
        <v>211943</v>
      </c>
      <c r="F202" s="114">
        <v>0</v>
      </c>
      <c r="G202" s="113">
        <v>0</v>
      </c>
      <c r="H202" s="114">
        <f t="shared" ref="H202:I202" si="107">G202</f>
        <v>0</v>
      </c>
      <c r="I202" s="114">
        <f t="shared" si="107"/>
        <v>0</v>
      </c>
      <c r="J202" s="114">
        <v>0</v>
      </c>
      <c r="K202" s="114">
        <v>0</v>
      </c>
      <c r="L202" s="110"/>
      <c r="M202" s="202"/>
      <c r="N202" s="203"/>
      <c r="O202" s="203"/>
      <c r="P202" s="203"/>
      <c r="Q202" s="203"/>
      <c r="R202" s="203"/>
      <c r="S202" s="203"/>
      <c r="T202" s="325"/>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26"/>
      <c r="AQ202" s="327"/>
      <c r="AR202" s="325"/>
      <c r="AS202" s="326"/>
      <c r="AT202" s="326"/>
      <c r="AU202" s="326"/>
      <c r="AV202" s="326"/>
      <c r="AW202" s="326"/>
      <c r="AX202" s="326"/>
      <c r="AY202" s="326"/>
      <c r="AZ202" s="326"/>
      <c r="BA202" s="326"/>
      <c r="BB202" s="326"/>
      <c r="BC202" s="326"/>
      <c r="BD202" s="326"/>
      <c r="BE202" s="326"/>
      <c r="BF202" s="326"/>
      <c r="BG202" s="326"/>
      <c r="BH202" s="326"/>
      <c r="BI202" s="326"/>
      <c r="BJ202" s="326"/>
      <c r="BK202" s="326"/>
      <c r="BL202" s="326"/>
      <c r="BM202" s="326"/>
      <c r="BN202" s="326"/>
      <c r="BO202" s="327"/>
      <c r="BP202" s="325"/>
      <c r="BQ202" s="326"/>
      <c r="BR202" s="326"/>
      <c r="BS202" s="326"/>
      <c r="BT202" s="326"/>
      <c r="BU202" s="326"/>
      <c r="BV202" s="326"/>
      <c r="BW202" s="326"/>
      <c r="BX202" s="326"/>
      <c r="BY202" s="326"/>
      <c r="BZ202" s="326"/>
      <c r="CA202" s="326"/>
      <c r="CB202" s="326"/>
      <c r="CC202" s="326"/>
      <c r="CD202" s="326"/>
      <c r="CE202" s="326"/>
      <c r="CF202" s="326"/>
      <c r="CG202" s="326"/>
      <c r="CH202" s="326"/>
      <c r="CI202" s="326"/>
      <c r="CJ202" s="326"/>
      <c r="CK202" s="326"/>
      <c r="CL202" s="326"/>
      <c r="CM202" s="327"/>
      <c r="CN202" s="204"/>
      <c r="CO202" s="204"/>
      <c r="CP202" s="204"/>
      <c r="CQ202" s="98"/>
    </row>
    <row r="203" spans="1:95" s="107" customFormat="1" ht="18" hidden="1" customHeight="1" x14ac:dyDescent="0.2">
      <c r="A203" s="132" t="s">
        <v>222</v>
      </c>
      <c r="B203" s="104"/>
      <c r="C203" s="105" t="s">
        <v>184</v>
      </c>
      <c r="D203" s="104">
        <v>341</v>
      </c>
      <c r="E203" s="106">
        <v>1320</v>
      </c>
      <c r="F203" s="114">
        <v>0</v>
      </c>
      <c r="G203" s="113">
        <v>0</v>
      </c>
      <c r="H203" s="114">
        <f t="shared" ref="H203" si="108">G203</f>
        <v>0</v>
      </c>
      <c r="I203" s="114">
        <f t="shared" ref="I203" si="109">H203</f>
        <v>0</v>
      </c>
      <c r="J203" s="114">
        <v>0</v>
      </c>
      <c r="K203" s="114">
        <v>0</v>
      </c>
      <c r="L203" s="110"/>
      <c r="M203" s="202"/>
      <c r="N203" s="203"/>
      <c r="O203" s="203"/>
      <c r="P203" s="203"/>
      <c r="Q203" s="203"/>
      <c r="R203" s="203"/>
      <c r="S203" s="203"/>
      <c r="T203" s="325"/>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7"/>
      <c r="AR203" s="325"/>
      <c r="AS203" s="326"/>
      <c r="AT203" s="326"/>
      <c r="AU203" s="326"/>
      <c r="AV203" s="326"/>
      <c r="AW203" s="326"/>
      <c r="AX203" s="326"/>
      <c r="AY203" s="326"/>
      <c r="AZ203" s="326"/>
      <c r="BA203" s="326"/>
      <c r="BB203" s="326"/>
      <c r="BC203" s="326"/>
      <c r="BD203" s="326"/>
      <c r="BE203" s="326"/>
      <c r="BF203" s="326"/>
      <c r="BG203" s="326"/>
      <c r="BH203" s="326"/>
      <c r="BI203" s="326"/>
      <c r="BJ203" s="326"/>
      <c r="BK203" s="326"/>
      <c r="BL203" s="326"/>
      <c r="BM203" s="326"/>
      <c r="BN203" s="326"/>
      <c r="BO203" s="327"/>
      <c r="BP203" s="325"/>
      <c r="BQ203" s="326"/>
      <c r="BR203" s="326"/>
      <c r="BS203" s="326"/>
      <c r="BT203" s="326"/>
      <c r="BU203" s="326"/>
      <c r="BV203" s="326"/>
      <c r="BW203" s="326"/>
      <c r="BX203" s="326"/>
      <c r="BY203" s="326"/>
      <c r="BZ203" s="326"/>
      <c r="CA203" s="326"/>
      <c r="CB203" s="326"/>
      <c r="CC203" s="326"/>
      <c r="CD203" s="326"/>
      <c r="CE203" s="326"/>
      <c r="CF203" s="326"/>
      <c r="CG203" s="326"/>
      <c r="CH203" s="326"/>
      <c r="CI203" s="326"/>
      <c r="CJ203" s="326"/>
      <c r="CK203" s="326"/>
      <c r="CL203" s="326"/>
      <c r="CM203" s="327"/>
      <c r="CN203" s="204"/>
      <c r="CO203" s="204"/>
      <c r="CP203" s="204"/>
      <c r="CQ203" s="98"/>
    </row>
    <row r="204" spans="1:95" s="107" customFormat="1" ht="42.75" hidden="1" customHeight="1" x14ac:dyDescent="0.2">
      <c r="A204" s="132" t="s">
        <v>206</v>
      </c>
      <c r="B204" s="104"/>
      <c r="C204" s="105" t="s">
        <v>184</v>
      </c>
      <c r="D204" s="104">
        <v>346</v>
      </c>
      <c r="E204" s="106">
        <v>27050</v>
      </c>
      <c r="F204" s="114">
        <v>0</v>
      </c>
      <c r="G204" s="113">
        <f t="shared" ref="G204:I204" si="110">F204</f>
        <v>0</v>
      </c>
      <c r="H204" s="114">
        <f t="shared" si="110"/>
        <v>0</v>
      </c>
      <c r="I204" s="114">
        <f t="shared" si="110"/>
        <v>0</v>
      </c>
      <c r="J204" s="114">
        <v>0</v>
      </c>
      <c r="K204" s="114">
        <v>0</v>
      </c>
      <c r="L204" s="110"/>
      <c r="M204" s="202"/>
      <c r="N204" s="203"/>
      <c r="O204" s="203"/>
      <c r="P204" s="203"/>
      <c r="Q204" s="203"/>
      <c r="R204" s="203"/>
      <c r="S204" s="203"/>
      <c r="T204" s="325"/>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326"/>
      <c r="AP204" s="326"/>
      <c r="AQ204" s="327"/>
      <c r="AR204" s="325"/>
      <c r="AS204" s="326"/>
      <c r="AT204" s="326"/>
      <c r="AU204" s="326"/>
      <c r="AV204" s="326"/>
      <c r="AW204" s="326"/>
      <c r="AX204" s="326"/>
      <c r="AY204" s="326"/>
      <c r="AZ204" s="326"/>
      <c r="BA204" s="326"/>
      <c r="BB204" s="326"/>
      <c r="BC204" s="326"/>
      <c r="BD204" s="326"/>
      <c r="BE204" s="326"/>
      <c r="BF204" s="326"/>
      <c r="BG204" s="326"/>
      <c r="BH204" s="326"/>
      <c r="BI204" s="326"/>
      <c r="BJ204" s="326"/>
      <c r="BK204" s="326"/>
      <c r="BL204" s="326"/>
      <c r="BM204" s="326"/>
      <c r="BN204" s="326"/>
      <c r="BO204" s="327"/>
      <c r="BP204" s="325"/>
      <c r="BQ204" s="326"/>
      <c r="BR204" s="326"/>
      <c r="BS204" s="326"/>
      <c r="BT204" s="326"/>
      <c r="BU204" s="326"/>
      <c r="BV204" s="326"/>
      <c r="BW204" s="326"/>
      <c r="BX204" s="326"/>
      <c r="BY204" s="326"/>
      <c r="BZ204" s="326"/>
      <c r="CA204" s="326"/>
      <c r="CB204" s="326"/>
      <c r="CC204" s="326"/>
      <c r="CD204" s="326"/>
      <c r="CE204" s="326"/>
      <c r="CF204" s="326"/>
      <c r="CG204" s="326"/>
      <c r="CH204" s="326"/>
      <c r="CI204" s="326"/>
      <c r="CJ204" s="326"/>
      <c r="CK204" s="326"/>
      <c r="CL204" s="326"/>
      <c r="CM204" s="327"/>
      <c r="CN204" s="204"/>
      <c r="CO204" s="204"/>
      <c r="CP204" s="204"/>
      <c r="CQ204" s="98"/>
    </row>
    <row r="205" spans="1:95" s="119" customFormat="1" ht="30" hidden="1" customHeight="1" x14ac:dyDescent="0.3">
      <c r="A205" s="129" t="s">
        <v>176</v>
      </c>
      <c r="B205" s="284" t="s">
        <v>254</v>
      </c>
      <c r="C205" s="284"/>
      <c r="D205" s="284"/>
      <c r="E205" s="117">
        <f>E206</f>
        <v>0</v>
      </c>
      <c r="F205" s="117">
        <f t="shared" ref="F205:K205" si="111">F206</f>
        <v>250000</v>
      </c>
      <c r="G205" s="117">
        <f t="shared" si="111"/>
        <v>0</v>
      </c>
      <c r="H205" s="117">
        <f t="shared" si="111"/>
        <v>0</v>
      </c>
      <c r="I205" s="117">
        <f t="shared" si="111"/>
        <v>0</v>
      </c>
      <c r="J205" s="117">
        <f t="shared" si="111"/>
        <v>0</v>
      </c>
      <c r="K205" s="117">
        <f t="shared" si="111"/>
        <v>0</v>
      </c>
      <c r="L205" s="118"/>
      <c r="M205" s="202"/>
      <c r="N205" s="203"/>
      <c r="O205" s="203"/>
      <c r="P205" s="203"/>
      <c r="Q205" s="203"/>
      <c r="R205" s="203"/>
      <c r="S205" s="203"/>
      <c r="T205" s="325"/>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7"/>
      <c r="AR205" s="325"/>
      <c r="AS205" s="326"/>
      <c r="AT205" s="326"/>
      <c r="AU205" s="326"/>
      <c r="AV205" s="326"/>
      <c r="AW205" s="326"/>
      <c r="AX205" s="326"/>
      <c r="AY205" s="326"/>
      <c r="AZ205" s="326"/>
      <c r="BA205" s="326"/>
      <c r="BB205" s="326"/>
      <c r="BC205" s="326"/>
      <c r="BD205" s="326"/>
      <c r="BE205" s="326"/>
      <c r="BF205" s="326"/>
      <c r="BG205" s="326"/>
      <c r="BH205" s="326"/>
      <c r="BI205" s="326"/>
      <c r="BJ205" s="326"/>
      <c r="BK205" s="326"/>
      <c r="BL205" s="326"/>
      <c r="BM205" s="326"/>
      <c r="BN205" s="326"/>
      <c r="BO205" s="327"/>
      <c r="BP205" s="325"/>
      <c r="BQ205" s="326"/>
      <c r="BR205" s="326"/>
      <c r="BS205" s="326"/>
      <c r="BT205" s="326"/>
      <c r="BU205" s="326"/>
      <c r="BV205" s="326"/>
      <c r="BW205" s="326"/>
      <c r="BX205" s="326"/>
      <c r="BY205" s="326"/>
      <c r="BZ205" s="326"/>
      <c r="CA205" s="326"/>
      <c r="CB205" s="326"/>
      <c r="CC205" s="326"/>
      <c r="CD205" s="326"/>
      <c r="CE205" s="326"/>
      <c r="CF205" s="326"/>
      <c r="CG205" s="326"/>
      <c r="CH205" s="326"/>
      <c r="CI205" s="326"/>
      <c r="CJ205" s="326"/>
      <c r="CK205" s="326"/>
      <c r="CL205" s="326"/>
      <c r="CM205" s="327"/>
      <c r="CN205" s="204"/>
      <c r="CO205" s="204"/>
      <c r="CP205" s="204"/>
      <c r="CQ205" s="98"/>
    </row>
    <row r="206" spans="1:95" s="57" customFormat="1" ht="38.25" hidden="1" customHeight="1" x14ac:dyDescent="0.25">
      <c r="A206" s="59" t="s">
        <v>234</v>
      </c>
      <c r="B206" s="156">
        <v>2600</v>
      </c>
      <c r="C206" s="156" t="s">
        <v>60</v>
      </c>
      <c r="D206" s="157"/>
      <c r="E206" s="158">
        <f>E208</f>
        <v>0</v>
      </c>
      <c r="F206" s="169">
        <f t="shared" ref="F206:J206" si="112">F208</f>
        <v>250000</v>
      </c>
      <c r="G206" s="158">
        <f t="shared" si="112"/>
        <v>0</v>
      </c>
      <c r="H206" s="158">
        <f t="shared" si="112"/>
        <v>0</v>
      </c>
      <c r="I206" s="158">
        <f t="shared" si="112"/>
        <v>0</v>
      </c>
      <c r="J206" s="158">
        <f t="shared" si="112"/>
        <v>0</v>
      </c>
      <c r="K206" s="175">
        <f t="shared" ref="K206" si="113">K208</f>
        <v>0</v>
      </c>
      <c r="M206" s="202"/>
      <c r="N206" s="203"/>
      <c r="O206" s="203"/>
      <c r="P206" s="203"/>
      <c r="Q206" s="203"/>
      <c r="R206" s="203"/>
      <c r="S206" s="203"/>
      <c r="T206" s="325"/>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326"/>
      <c r="AP206" s="326"/>
      <c r="AQ206" s="327"/>
      <c r="AR206" s="325"/>
      <c r="AS206" s="326"/>
      <c r="AT206" s="326"/>
      <c r="AU206" s="326"/>
      <c r="AV206" s="326"/>
      <c r="AW206" s="326"/>
      <c r="AX206" s="326"/>
      <c r="AY206" s="326"/>
      <c r="AZ206" s="326"/>
      <c r="BA206" s="326"/>
      <c r="BB206" s="326"/>
      <c r="BC206" s="326"/>
      <c r="BD206" s="326"/>
      <c r="BE206" s="326"/>
      <c r="BF206" s="326"/>
      <c r="BG206" s="326"/>
      <c r="BH206" s="326"/>
      <c r="BI206" s="326"/>
      <c r="BJ206" s="326"/>
      <c r="BK206" s="326"/>
      <c r="BL206" s="326"/>
      <c r="BM206" s="326"/>
      <c r="BN206" s="326"/>
      <c r="BO206" s="327"/>
      <c r="BP206" s="325"/>
      <c r="BQ206" s="326"/>
      <c r="BR206" s="326"/>
      <c r="BS206" s="326"/>
      <c r="BT206" s="326"/>
      <c r="BU206" s="326"/>
      <c r="BV206" s="326"/>
      <c r="BW206" s="326"/>
      <c r="BX206" s="326"/>
      <c r="BY206" s="326"/>
      <c r="BZ206" s="326"/>
      <c r="CA206" s="326"/>
      <c r="CB206" s="326"/>
      <c r="CC206" s="326"/>
      <c r="CD206" s="326"/>
      <c r="CE206" s="326"/>
      <c r="CF206" s="326"/>
      <c r="CG206" s="326"/>
      <c r="CH206" s="326"/>
      <c r="CI206" s="326"/>
      <c r="CJ206" s="326"/>
      <c r="CK206" s="326"/>
      <c r="CL206" s="326"/>
      <c r="CM206" s="327"/>
      <c r="CN206" s="204"/>
      <c r="CO206" s="204"/>
      <c r="CP206" s="204"/>
      <c r="CQ206" s="98"/>
    </row>
    <row r="207" spans="1:95" s="155" customFormat="1" ht="30" hidden="1" customHeight="1" x14ac:dyDescent="0.2">
      <c r="A207" s="163" t="s">
        <v>233</v>
      </c>
      <c r="B207" s="157"/>
      <c r="C207" s="157"/>
      <c r="D207" s="157"/>
      <c r="E207" s="159"/>
      <c r="F207" s="166"/>
      <c r="G207" s="159"/>
      <c r="H207" s="159"/>
      <c r="I207" s="159"/>
      <c r="J207" s="160"/>
      <c r="K207" s="182"/>
      <c r="M207" s="202"/>
      <c r="N207" s="203"/>
      <c r="O207" s="203"/>
      <c r="P207" s="203"/>
      <c r="Q207" s="203"/>
      <c r="R207" s="203"/>
      <c r="S207" s="203"/>
      <c r="T207" s="325"/>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c r="AP207" s="326"/>
      <c r="AQ207" s="327"/>
      <c r="AR207" s="325"/>
      <c r="AS207" s="326"/>
      <c r="AT207" s="326"/>
      <c r="AU207" s="326"/>
      <c r="AV207" s="326"/>
      <c r="AW207" s="326"/>
      <c r="AX207" s="326"/>
      <c r="AY207" s="326"/>
      <c r="AZ207" s="326"/>
      <c r="BA207" s="326"/>
      <c r="BB207" s="326"/>
      <c r="BC207" s="326"/>
      <c r="BD207" s="326"/>
      <c r="BE207" s="326"/>
      <c r="BF207" s="326"/>
      <c r="BG207" s="326"/>
      <c r="BH207" s="326"/>
      <c r="BI207" s="326"/>
      <c r="BJ207" s="326"/>
      <c r="BK207" s="326"/>
      <c r="BL207" s="326"/>
      <c r="BM207" s="326"/>
      <c r="BN207" s="326"/>
      <c r="BO207" s="327"/>
      <c r="BP207" s="325"/>
      <c r="BQ207" s="326"/>
      <c r="BR207" s="326"/>
      <c r="BS207" s="326"/>
      <c r="BT207" s="326"/>
      <c r="BU207" s="326"/>
      <c r="BV207" s="326"/>
      <c r="BW207" s="326"/>
      <c r="BX207" s="326"/>
      <c r="BY207" s="326"/>
      <c r="BZ207" s="326"/>
      <c r="CA207" s="326"/>
      <c r="CB207" s="326"/>
      <c r="CC207" s="326"/>
      <c r="CD207" s="326"/>
      <c r="CE207" s="326"/>
      <c r="CF207" s="326"/>
      <c r="CG207" s="326"/>
      <c r="CH207" s="326"/>
      <c r="CI207" s="326"/>
      <c r="CJ207" s="326"/>
      <c r="CK207" s="326"/>
      <c r="CL207" s="326"/>
      <c r="CM207" s="327"/>
      <c r="CN207" s="204"/>
      <c r="CO207" s="204"/>
      <c r="CP207" s="204"/>
      <c r="CQ207" s="98"/>
    </row>
    <row r="208" spans="1:95" s="57" customFormat="1" ht="32.25" hidden="1" customHeight="1" x14ac:dyDescent="0.2">
      <c r="A208" s="116" t="s">
        <v>77</v>
      </c>
      <c r="B208" s="162">
        <v>2640</v>
      </c>
      <c r="C208" s="162">
        <v>244</v>
      </c>
      <c r="D208" s="162"/>
      <c r="E208" s="161">
        <f t="shared" ref="E208:J208" si="114">SUM(E209:E211)</f>
        <v>0</v>
      </c>
      <c r="F208" s="169">
        <f t="shared" si="114"/>
        <v>250000</v>
      </c>
      <c r="G208" s="161">
        <f t="shared" si="114"/>
        <v>0</v>
      </c>
      <c r="H208" s="161">
        <f t="shared" si="114"/>
        <v>0</v>
      </c>
      <c r="I208" s="161">
        <f t="shared" si="114"/>
        <v>0</v>
      </c>
      <c r="J208" s="161">
        <f t="shared" si="114"/>
        <v>0</v>
      </c>
      <c r="K208" s="181">
        <f t="shared" ref="K208" si="115">SUM(K209:K211)</f>
        <v>0</v>
      </c>
      <c r="L208" s="111"/>
      <c r="M208" s="202"/>
      <c r="N208" s="203"/>
      <c r="O208" s="203"/>
      <c r="P208" s="203"/>
      <c r="Q208" s="203"/>
      <c r="R208" s="203"/>
      <c r="S208" s="203"/>
      <c r="T208" s="325"/>
      <c r="U208" s="326"/>
      <c r="V208" s="326"/>
      <c r="W208" s="326"/>
      <c r="X208" s="326"/>
      <c r="Y208" s="326"/>
      <c r="Z208" s="326"/>
      <c r="AA208" s="326"/>
      <c r="AB208" s="326"/>
      <c r="AC208" s="326"/>
      <c r="AD208" s="326"/>
      <c r="AE208" s="326"/>
      <c r="AF208" s="326"/>
      <c r="AG208" s="326"/>
      <c r="AH208" s="326"/>
      <c r="AI208" s="326"/>
      <c r="AJ208" s="326"/>
      <c r="AK208" s="326"/>
      <c r="AL208" s="326"/>
      <c r="AM208" s="326"/>
      <c r="AN208" s="326"/>
      <c r="AO208" s="326"/>
      <c r="AP208" s="326"/>
      <c r="AQ208" s="327"/>
      <c r="AR208" s="325"/>
      <c r="AS208" s="326"/>
      <c r="AT208" s="326"/>
      <c r="AU208" s="326"/>
      <c r="AV208" s="326"/>
      <c r="AW208" s="326"/>
      <c r="AX208" s="326"/>
      <c r="AY208" s="326"/>
      <c r="AZ208" s="326"/>
      <c r="BA208" s="326"/>
      <c r="BB208" s="326"/>
      <c r="BC208" s="326"/>
      <c r="BD208" s="326"/>
      <c r="BE208" s="326"/>
      <c r="BF208" s="326"/>
      <c r="BG208" s="326"/>
      <c r="BH208" s="326"/>
      <c r="BI208" s="326"/>
      <c r="BJ208" s="326"/>
      <c r="BK208" s="326"/>
      <c r="BL208" s="326"/>
      <c r="BM208" s="326"/>
      <c r="BN208" s="326"/>
      <c r="BO208" s="327"/>
      <c r="BP208" s="325"/>
      <c r="BQ208" s="326"/>
      <c r="BR208" s="326"/>
      <c r="BS208" s="326"/>
      <c r="BT208" s="326"/>
      <c r="BU208" s="326"/>
      <c r="BV208" s="326"/>
      <c r="BW208" s="326"/>
      <c r="BX208" s="326"/>
      <c r="BY208" s="326"/>
      <c r="BZ208" s="326"/>
      <c r="CA208" s="326"/>
      <c r="CB208" s="326"/>
      <c r="CC208" s="326"/>
      <c r="CD208" s="326"/>
      <c r="CE208" s="326"/>
      <c r="CF208" s="326"/>
      <c r="CG208" s="326"/>
      <c r="CH208" s="326"/>
      <c r="CI208" s="326"/>
      <c r="CJ208" s="326"/>
      <c r="CK208" s="326"/>
      <c r="CL208" s="326"/>
      <c r="CM208" s="327"/>
      <c r="CN208" s="204"/>
      <c r="CO208" s="204"/>
      <c r="CP208" s="204"/>
      <c r="CQ208" s="98"/>
    </row>
    <row r="209" spans="1:95" s="107" customFormat="1" ht="32.25" hidden="1" customHeight="1" x14ac:dyDescent="0.2">
      <c r="A209" s="132" t="s">
        <v>200</v>
      </c>
      <c r="B209" s="104"/>
      <c r="C209" s="105" t="s">
        <v>254</v>
      </c>
      <c r="D209" s="104">
        <v>225</v>
      </c>
      <c r="E209" s="120">
        <v>0</v>
      </c>
      <c r="F209" s="114">
        <v>113000</v>
      </c>
      <c r="G209" s="113">
        <v>0</v>
      </c>
      <c r="H209" s="114">
        <f t="shared" ref="H209:H211" si="116">G209</f>
        <v>0</v>
      </c>
      <c r="I209" s="114">
        <f t="shared" ref="I209:I211" si="117">H209</f>
        <v>0</v>
      </c>
      <c r="J209" s="114">
        <v>0</v>
      </c>
      <c r="K209" s="114">
        <v>0</v>
      </c>
      <c r="L209" s="110"/>
      <c r="M209" s="202"/>
      <c r="N209" s="203"/>
      <c r="O209" s="203"/>
      <c r="P209" s="203"/>
      <c r="Q209" s="203"/>
      <c r="R209" s="203"/>
      <c r="S209" s="203"/>
      <c r="T209" s="325"/>
      <c r="U209" s="326"/>
      <c r="V209" s="326"/>
      <c r="W209" s="326"/>
      <c r="X209" s="326"/>
      <c r="Y209" s="326"/>
      <c r="Z209" s="326"/>
      <c r="AA209" s="326"/>
      <c r="AB209" s="326"/>
      <c r="AC209" s="326"/>
      <c r="AD209" s="326"/>
      <c r="AE209" s="326"/>
      <c r="AF209" s="326"/>
      <c r="AG209" s="326"/>
      <c r="AH209" s="326"/>
      <c r="AI209" s="326"/>
      <c r="AJ209" s="326"/>
      <c r="AK209" s="326"/>
      <c r="AL209" s="326"/>
      <c r="AM209" s="326"/>
      <c r="AN209" s="326"/>
      <c r="AO209" s="326"/>
      <c r="AP209" s="326"/>
      <c r="AQ209" s="327"/>
      <c r="AR209" s="325"/>
      <c r="AS209" s="326"/>
      <c r="AT209" s="326"/>
      <c r="AU209" s="326"/>
      <c r="AV209" s="326"/>
      <c r="AW209" s="326"/>
      <c r="AX209" s="326"/>
      <c r="AY209" s="326"/>
      <c r="AZ209" s="326"/>
      <c r="BA209" s="326"/>
      <c r="BB209" s="326"/>
      <c r="BC209" s="326"/>
      <c r="BD209" s="326"/>
      <c r="BE209" s="326"/>
      <c r="BF209" s="326"/>
      <c r="BG209" s="326"/>
      <c r="BH209" s="326"/>
      <c r="BI209" s="326"/>
      <c r="BJ209" s="326"/>
      <c r="BK209" s="326"/>
      <c r="BL209" s="326"/>
      <c r="BM209" s="326"/>
      <c r="BN209" s="326"/>
      <c r="BO209" s="327"/>
      <c r="BP209" s="325"/>
      <c r="BQ209" s="326"/>
      <c r="BR209" s="326"/>
      <c r="BS209" s="326"/>
      <c r="BT209" s="326"/>
      <c r="BU209" s="326"/>
      <c r="BV209" s="326"/>
      <c r="BW209" s="326"/>
      <c r="BX209" s="326"/>
      <c r="BY209" s="326"/>
      <c r="BZ209" s="326"/>
      <c r="CA209" s="326"/>
      <c r="CB209" s="326"/>
      <c r="CC209" s="326"/>
      <c r="CD209" s="326"/>
      <c r="CE209" s="326"/>
      <c r="CF209" s="326"/>
      <c r="CG209" s="326"/>
      <c r="CH209" s="326"/>
      <c r="CI209" s="326"/>
      <c r="CJ209" s="326"/>
      <c r="CK209" s="326"/>
      <c r="CL209" s="326"/>
      <c r="CM209" s="327"/>
      <c r="CN209" s="204"/>
      <c r="CO209" s="204"/>
      <c r="CP209" s="204"/>
      <c r="CQ209" s="98"/>
    </row>
    <row r="210" spans="1:95" s="107" customFormat="1" ht="34.5" hidden="1" customHeight="1" x14ac:dyDescent="0.2">
      <c r="A210" s="132" t="s">
        <v>201</v>
      </c>
      <c r="B210" s="104"/>
      <c r="C210" s="105" t="s">
        <v>255</v>
      </c>
      <c r="D210" s="104">
        <v>310</v>
      </c>
      <c r="E210" s="120">
        <v>0</v>
      </c>
      <c r="F210" s="114">
        <v>85060</v>
      </c>
      <c r="G210" s="113">
        <v>0</v>
      </c>
      <c r="H210" s="114">
        <f t="shared" si="116"/>
        <v>0</v>
      </c>
      <c r="I210" s="114">
        <f t="shared" si="117"/>
        <v>0</v>
      </c>
      <c r="J210" s="114">
        <v>0</v>
      </c>
      <c r="K210" s="114">
        <v>0</v>
      </c>
      <c r="L210" s="110"/>
      <c r="M210" s="202"/>
      <c r="N210" s="203"/>
      <c r="O210" s="203"/>
      <c r="P210" s="203"/>
      <c r="Q210" s="203"/>
      <c r="R210" s="203"/>
      <c r="S210" s="203"/>
      <c r="T210" s="325"/>
      <c r="U210" s="326"/>
      <c r="V210" s="326"/>
      <c r="W210" s="326"/>
      <c r="X210" s="326"/>
      <c r="Y210" s="326"/>
      <c r="Z210" s="326"/>
      <c r="AA210" s="326"/>
      <c r="AB210" s="326"/>
      <c r="AC210" s="326"/>
      <c r="AD210" s="326"/>
      <c r="AE210" s="326"/>
      <c r="AF210" s="326"/>
      <c r="AG210" s="326"/>
      <c r="AH210" s="326"/>
      <c r="AI210" s="326"/>
      <c r="AJ210" s="326"/>
      <c r="AK210" s="326"/>
      <c r="AL210" s="326"/>
      <c r="AM210" s="326"/>
      <c r="AN210" s="326"/>
      <c r="AO210" s="326"/>
      <c r="AP210" s="326"/>
      <c r="AQ210" s="327"/>
      <c r="AR210" s="325"/>
      <c r="AS210" s="326"/>
      <c r="AT210" s="326"/>
      <c r="AU210" s="326"/>
      <c r="AV210" s="326"/>
      <c r="AW210" s="326"/>
      <c r="AX210" s="326"/>
      <c r="AY210" s="326"/>
      <c r="AZ210" s="326"/>
      <c r="BA210" s="326"/>
      <c r="BB210" s="326"/>
      <c r="BC210" s="326"/>
      <c r="BD210" s="326"/>
      <c r="BE210" s="326"/>
      <c r="BF210" s="326"/>
      <c r="BG210" s="326"/>
      <c r="BH210" s="326"/>
      <c r="BI210" s="326"/>
      <c r="BJ210" s="326"/>
      <c r="BK210" s="326"/>
      <c r="BL210" s="326"/>
      <c r="BM210" s="326"/>
      <c r="BN210" s="326"/>
      <c r="BO210" s="327"/>
      <c r="BP210" s="325"/>
      <c r="BQ210" s="326"/>
      <c r="BR210" s="326"/>
      <c r="BS210" s="326"/>
      <c r="BT210" s="326"/>
      <c r="BU210" s="326"/>
      <c r="BV210" s="326"/>
      <c r="BW210" s="326"/>
      <c r="BX210" s="326"/>
      <c r="BY210" s="326"/>
      <c r="BZ210" s="326"/>
      <c r="CA210" s="326"/>
      <c r="CB210" s="326"/>
      <c r="CC210" s="326"/>
      <c r="CD210" s="326"/>
      <c r="CE210" s="326"/>
      <c r="CF210" s="326"/>
      <c r="CG210" s="326"/>
      <c r="CH210" s="326"/>
      <c r="CI210" s="326"/>
      <c r="CJ210" s="326"/>
      <c r="CK210" s="326"/>
      <c r="CL210" s="326"/>
      <c r="CM210" s="327"/>
      <c r="CN210" s="204"/>
      <c r="CO210" s="204"/>
      <c r="CP210" s="204"/>
      <c r="CQ210" s="98"/>
    </row>
    <row r="211" spans="1:95" s="107" customFormat="1" ht="42.75" hidden="1" customHeight="1" x14ac:dyDescent="0.2">
      <c r="A211" s="132" t="s">
        <v>206</v>
      </c>
      <c r="B211" s="104"/>
      <c r="C211" s="105" t="s">
        <v>256</v>
      </c>
      <c r="D211" s="104">
        <v>346</v>
      </c>
      <c r="E211" s="120">
        <v>0</v>
      </c>
      <c r="F211" s="114">
        <v>51940</v>
      </c>
      <c r="G211" s="113">
        <v>0</v>
      </c>
      <c r="H211" s="114">
        <f t="shared" si="116"/>
        <v>0</v>
      </c>
      <c r="I211" s="114">
        <f t="shared" si="117"/>
        <v>0</v>
      </c>
      <c r="J211" s="114">
        <v>0</v>
      </c>
      <c r="K211" s="114">
        <v>0</v>
      </c>
      <c r="L211" s="110"/>
      <c r="M211" s="202"/>
      <c r="N211" s="203"/>
      <c r="O211" s="203"/>
      <c r="P211" s="203"/>
      <c r="Q211" s="203"/>
      <c r="R211" s="203"/>
      <c r="S211" s="203"/>
      <c r="T211" s="325"/>
      <c r="U211" s="326"/>
      <c r="V211" s="326"/>
      <c r="W211" s="326"/>
      <c r="X211" s="326"/>
      <c r="Y211" s="326"/>
      <c r="Z211" s="326"/>
      <c r="AA211" s="326"/>
      <c r="AB211" s="326"/>
      <c r="AC211" s="326"/>
      <c r="AD211" s="326"/>
      <c r="AE211" s="326"/>
      <c r="AF211" s="326"/>
      <c r="AG211" s="326"/>
      <c r="AH211" s="326"/>
      <c r="AI211" s="326"/>
      <c r="AJ211" s="326"/>
      <c r="AK211" s="326"/>
      <c r="AL211" s="326"/>
      <c r="AM211" s="326"/>
      <c r="AN211" s="326"/>
      <c r="AO211" s="326"/>
      <c r="AP211" s="326"/>
      <c r="AQ211" s="327"/>
      <c r="AR211" s="325"/>
      <c r="AS211" s="326"/>
      <c r="AT211" s="326"/>
      <c r="AU211" s="326"/>
      <c r="AV211" s="326"/>
      <c r="AW211" s="326"/>
      <c r="AX211" s="326"/>
      <c r="AY211" s="326"/>
      <c r="AZ211" s="326"/>
      <c r="BA211" s="326"/>
      <c r="BB211" s="326"/>
      <c r="BC211" s="326"/>
      <c r="BD211" s="326"/>
      <c r="BE211" s="326"/>
      <c r="BF211" s="326"/>
      <c r="BG211" s="326"/>
      <c r="BH211" s="326"/>
      <c r="BI211" s="326"/>
      <c r="BJ211" s="326"/>
      <c r="BK211" s="326"/>
      <c r="BL211" s="326"/>
      <c r="BM211" s="326"/>
      <c r="BN211" s="326"/>
      <c r="BO211" s="327"/>
      <c r="BP211" s="325"/>
      <c r="BQ211" s="326"/>
      <c r="BR211" s="326"/>
      <c r="BS211" s="326"/>
      <c r="BT211" s="326"/>
      <c r="BU211" s="326"/>
      <c r="BV211" s="326"/>
      <c r="BW211" s="326"/>
      <c r="BX211" s="326"/>
      <c r="BY211" s="326"/>
      <c r="BZ211" s="326"/>
      <c r="CA211" s="326"/>
      <c r="CB211" s="326"/>
      <c r="CC211" s="326"/>
      <c r="CD211" s="326"/>
      <c r="CE211" s="326"/>
      <c r="CF211" s="326"/>
      <c r="CG211" s="326"/>
      <c r="CH211" s="326"/>
      <c r="CI211" s="326"/>
      <c r="CJ211" s="326"/>
      <c r="CK211" s="326"/>
      <c r="CL211" s="326"/>
      <c r="CM211" s="327"/>
      <c r="CN211" s="204"/>
      <c r="CO211" s="204"/>
      <c r="CP211" s="204"/>
      <c r="CQ211" s="98"/>
    </row>
    <row r="212" spans="1:95" s="119" customFormat="1" ht="30" customHeight="1" x14ac:dyDescent="0.3">
      <c r="A212" s="129" t="s">
        <v>61</v>
      </c>
      <c r="B212" s="284" t="s">
        <v>227</v>
      </c>
      <c r="C212" s="284"/>
      <c r="D212" s="284"/>
      <c r="E212" s="117">
        <f>E213+E226</f>
        <v>35981791.739999995</v>
      </c>
      <c r="F212" s="117">
        <f t="shared" ref="F212:I212" si="118">F213+F226</f>
        <v>37535242.490000002</v>
      </c>
      <c r="G212" s="117">
        <f t="shared" si="118"/>
        <v>40509041.219999999</v>
      </c>
      <c r="H212" s="117">
        <f t="shared" si="118"/>
        <v>36693000</v>
      </c>
      <c r="I212" s="117">
        <f t="shared" si="118"/>
        <v>37303100</v>
      </c>
      <c r="J212" s="117">
        <f>I212</f>
        <v>37303100</v>
      </c>
      <c r="K212" s="117">
        <f>J212</f>
        <v>37303100</v>
      </c>
      <c r="L212" s="118"/>
      <c r="M212" s="202"/>
      <c r="N212" s="203"/>
      <c r="O212" s="203"/>
      <c r="P212" s="203"/>
      <c r="Q212" s="203"/>
      <c r="R212" s="203"/>
      <c r="S212" s="203"/>
      <c r="T212" s="325"/>
      <c r="U212" s="326"/>
      <c r="V212" s="326"/>
      <c r="W212" s="326"/>
      <c r="X212" s="326"/>
      <c r="Y212" s="326"/>
      <c r="Z212" s="326"/>
      <c r="AA212" s="326"/>
      <c r="AB212" s="326"/>
      <c r="AC212" s="326"/>
      <c r="AD212" s="326"/>
      <c r="AE212" s="326"/>
      <c r="AF212" s="326"/>
      <c r="AG212" s="326"/>
      <c r="AH212" s="326"/>
      <c r="AI212" s="326"/>
      <c r="AJ212" s="326"/>
      <c r="AK212" s="326"/>
      <c r="AL212" s="326"/>
      <c r="AM212" s="326"/>
      <c r="AN212" s="326"/>
      <c r="AO212" s="326"/>
      <c r="AP212" s="326"/>
      <c r="AQ212" s="327"/>
      <c r="AR212" s="325"/>
      <c r="AS212" s="326"/>
      <c r="AT212" s="326"/>
      <c r="AU212" s="326"/>
      <c r="AV212" s="326"/>
      <c r="AW212" s="326"/>
      <c r="AX212" s="326"/>
      <c r="AY212" s="326"/>
      <c r="AZ212" s="326"/>
      <c r="BA212" s="326"/>
      <c r="BB212" s="326"/>
      <c r="BC212" s="326"/>
      <c r="BD212" s="326"/>
      <c r="BE212" s="326"/>
      <c r="BF212" s="326"/>
      <c r="BG212" s="326"/>
      <c r="BH212" s="326"/>
      <c r="BI212" s="326"/>
      <c r="BJ212" s="326"/>
      <c r="BK212" s="326"/>
      <c r="BL212" s="326"/>
      <c r="BM212" s="326"/>
      <c r="BN212" s="326"/>
      <c r="BO212" s="327"/>
      <c r="BP212" s="325"/>
      <c r="BQ212" s="326"/>
      <c r="BR212" s="326"/>
      <c r="BS212" s="326"/>
      <c r="BT212" s="326"/>
      <c r="BU212" s="326"/>
      <c r="BV212" s="326"/>
      <c r="BW212" s="326"/>
      <c r="BX212" s="326"/>
      <c r="BY212" s="326"/>
      <c r="BZ212" s="326"/>
      <c r="CA212" s="326"/>
      <c r="CB212" s="326"/>
      <c r="CC212" s="326"/>
      <c r="CD212" s="326"/>
      <c r="CE212" s="326"/>
      <c r="CF212" s="326"/>
      <c r="CG212" s="326"/>
      <c r="CH212" s="326"/>
      <c r="CI212" s="326"/>
      <c r="CJ212" s="326"/>
      <c r="CK212" s="326"/>
      <c r="CL212" s="326"/>
      <c r="CM212" s="327"/>
      <c r="CN212" s="204"/>
      <c r="CO212" s="204"/>
      <c r="CP212" s="204"/>
      <c r="CQ212" s="98"/>
    </row>
    <row r="213" spans="1:95" s="57" customFormat="1" ht="26.25" customHeight="1" x14ac:dyDescent="0.2">
      <c r="A213" s="285" t="s">
        <v>99</v>
      </c>
      <c r="B213" s="286">
        <v>2100</v>
      </c>
      <c r="C213" s="286" t="s">
        <v>60</v>
      </c>
      <c r="D213" s="277"/>
      <c r="E213" s="280">
        <f>E215+E220+E222</f>
        <v>34898870.399999999</v>
      </c>
      <c r="F213" s="281">
        <f t="shared" ref="F213:I213" si="119">F215+F220+F222</f>
        <v>35563501.420000002</v>
      </c>
      <c r="G213" s="280">
        <f t="shared" si="119"/>
        <v>39998841.219999999</v>
      </c>
      <c r="H213" s="280">
        <f t="shared" si="119"/>
        <v>36293000</v>
      </c>
      <c r="I213" s="280">
        <f t="shared" si="119"/>
        <v>36903100</v>
      </c>
      <c r="J213" s="280">
        <f>I213</f>
        <v>36903100</v>
      </c>
      <c r="K213" s="280" t="s">
        <v>60</v>
      </c>
      <c r="M213" s="202"/>
      <c r="N213" s="203"/>
      <c r="O213" s="203"/>
      <c r="P213" s="203"/>
      <c r="Q213" s="203"/>
      <c r="R213" s="203"/>
      <c r="S213" s="203"/>
      <c r="T213" s="325"/>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7"/>
      <c r="AR213" s="325"/>
      <c r="AS213" s="326"/>
      <c r="AT213" s="326"/>
      <c r="AU213" s="326"/>
      <c r="AV213" s="326"/>
      <c r="AW213" s="326"/>
      <c r="AX213" s="326"/>
      <c r="AY213" s="326"/>
      <c r="AZ213" s="326"/>
      <c r="BA213" s="326"/>
      <c r="BB213" s="326"/>
      <c r="BC213" s="326"/>
      <c r="BD213" s="326"/>
      <c r="BE213" s="326"/>
      <c r="BF213" s="326"/>
      <c r="BG213" s="326"/>
      <c r="BH213" s="326"/>
      <c r="BI213" s="326"/>
      <c r="BJ213" s="326"/>
      <c r="BK213" s="326"/>
      <c r="BL213" s="326"/>
      <c r="BM213" s="326"/>
      <c r="BN213" s="326"/>
      <c r="BO213" s="327"/>
      <c r="BP213" s="325"/>
      <c r="BQ213" s="326"/>
      <c r="BR213" s="326"/>
      <c r="BS213" s="326"/>
      <c r="BT213" s="326"/>
      <c r="BU213" s="326"/>
      <c r="BV213" s="326"/>
      <c r="BW213" s="326"/>
      <c r="BX213" s="326"/>
      <c r="BY213" s="326"/>
      <c r="BZ213" s="326"/>
      <c r="CA213" s="326"/>
      <c r="CB213" s="326"/>
      <c r="CC213" s="326"/>
      <c r="CD213" s="326"/>
      <c r="CE213" s="326"/>
      <c r="CF213" s="326"/>
      <c r="CG213" s="326"/>
      <c r="CH213" s="326"/>
      <c r="CI213" s="326"/>
      <c r="CJ213" s="326"/>
      <c r="CK213" s="326"/>
      <c r="CL213" s="326"/>
      <c r="CM213" s="327"/>
      <c r="CN213" s="204"/>
      <c r="CO213" s="204"/>
      <c r="CP213" s="204"/>
      <c r="CQ213" s="98"/>
    </row>
    <row r="214" spans="1:95" s="57" customFormat="1" ht="25.5" customHeight="1" x14ac:dyDescent="0.2">
      <c r="A214" s="285"/>
      <c r="B214" s="286"/>
      <c r="C214" s="286"/>
      <c r="D214" s="277"/>
      <c r="E214" s="280"/>
      <c r="F214" s="281"/>
      <c r="G214" s="280"/>
      <c r="H214" s="280"/>
      <c r="I214" s="280"/>
      <c r="J214" s="280"/>
      <c r="K214" s="280"/>
      <c r="M214" s="202"/>
      <c r="N214" s="203"/>
      <c r="O214" s="203"/>
      <c r="P214" s="203"/>
      <c r="Q214" s="203"/>
      <c r="R214" s="203"/>
      <c r="S214" s="203"/>
      <c r="T214" s="325"/>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7"/>
      <c r="AR214" s="325"/>
      <c r="AS214" s="326"/>
      <c r="AT214" s="326"/>
      <c r="AU214" s="326"/>
      <c r="AV214" s="326"/>
      <c r="AW214" s="326"/>
      <c r="AX214" s="326"/>
      <c r="AY214" s="326"/>
      <c r="AZ214" s="326"/>
      <c r="BA214" s="326"/>
      <c r="BB214" s="326"/>
      <c r="BC214" s="326"/>
      <c r="BD214" s="326"/>
      <c r="BE214" s="326"/>
      <c r="BF214" s="326"/>
      <c r="BG214" s="326"/>
      <c r="BH214" s="326"/>
      <c r="BI214" s="326"/>
      <c r="BJ214" s="326"/>
      <c r="BK214" s="326"/>
      <c r="BL214" s="326"/>
      <c r="BM214" s="326"/>
      <c r="BN214" s="326"/>
      <c r="BO214" s="327"/>
      <c r="BP214" s="325"/>
      <c r="BQ214" s="326"/>
      <c r="BR214" s="326"/>
      <c r="BS214" s="326"/>
      <c r="BT214" s="326"/>
      <c r="BU214" s="326"/>
      <c r="BV214" s="326"/>
      <c r="BW214" s="326"/>
      <c r="BX214" s="326"/>
      <c r="BY214" s="326"/>
      <c r="BZ214" s="326"/>
      <c r="CA214" s="326"/>
      <c r="CB214" s="326"/>
      <c r="CC214" s="326"/>
      <c r="CD214" s="326"/>
      <c r="CE214" s="326"/>
      <c r="CF214" s="326"/>
      <c r="CG214" s="326"/>
      <c r="CH214" s="326"/>
      <c r="CI214" s="326"/>
      <c r="CJ214" s="326"/>
      <c r="CK214" s="326"/>
      <c r="CL214" s="326"/>
      <c r="CM214" s="327"/>
      <c r="CN214" s="204"/>
      <c r="CO214" s="204"/>
      <c r="CP214" s="204"/>
      <c r="CQ214" s="98"/>
    </row>
    <row r="215" spans="1:95" s="57" customFormat="1" ht="18" customHeight="1" x14ac:dyDescent="0.2">
      <c r="A215" s="285" t="s">
        <v>100</v>
      </c>
      <c r="B215" s="286">
        <v>2110</v>
      </c>
      <c r="C215" s="286">
        <v>111</v>
      </c>
      <c r="D215" s="277"/>
      <c r="E215" s="280">
        <f>SUM(E218:E219)</f>
        <v>26725653.600000001</v>
      </c>
      <c r="F215" s="281">
        <f>SUM(F218:F219)</f>
        <v>27136486.32</v>
      </c>
      <c r="G215" s="280">
        <f>SUM(G218:G219)</f>
        <v>30754194.489999998</v>
      </c>
      <c r="H215" s="280">
        <f>SUM(H218:H219)</f>
        <v>27874807.989999998</v>
      </c>
      <c r="I215" s="280">
        <f>SUM(I218:I219)</f>
        <v>28343394.779999997</v>
      </c>
      <c r="J215" s="280">
        <f>I215</f>
        <v>28343394.779999997</v>
      </c>
      <c r="K215" s="280" t="s">
        <v>60</v>
      </c>
      <c r="M215" s="202"/>
      <c r="N215" s="203"/>
      <c r="O215" s="203"/>
      <c r="P215" s="203"/>
      <c r="Q215" s="203"/>
      <c r="R215" s="203"/>
      <c r="S215" s="203"/>
      <c r="T215" s="325"/>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7"/>
      <c r="AR215" s="325"/>
      <c r="AS215" s="326"/>
      <c r="AT215" s="326"/>
      <c r="AU215" s="326"/>
      <c r="AV215" s="326"/>
      <c r="AW215" s="326"/>
      <c r="AX215" s="326"/>
      <c r="AY215" s="326"/>
      <c r="AZ215" s="326"/>
      <c r="BA215" s="326"/>
      <c r="BB215" s="326"/>
      <c r="BC215" s="326"/>
      <c r="BD215" s="326"/>
      <c r="BE215" s="326"/>
      <c r="BF215" s="326"/>
      <c r="BG215" s="326"/>
      <c r="BH215" s="326"/>
      <c r="BI215" s="326"/>
      <c r="BJ215" s="326"/>
      <c r="BK215" s="326"/>
      <c r="BL215" s="326"/>
      <c r="BM215" s="326"/>
      <c r="BN215" s="326"/>
      <c r="BO215" s="327"/>
      <c r="BP215" s="325"/>
      <c r="BQ215" s="326"/>
      <c r="BR215" s="326"/>
      <c r="BS215" s="326"/>
      <c r="BT215" s="326"/>
      <c r="BU215" s="326"/>
      <c r="BV215" s="326"/>
      <c r="BW215" s="326"/>
      <c r="BX215" s="326"/>
      <c r="BY215" s="326"/>
      <c r="BZ215" s="326"/>
      <c r="CA215" s="326"/>
      <c r="CB215" s="326"/>
      <c r="CC215" s="326"/>
      <c r="CD215" s="326"/>
      <c r="CE215" s="326"/>
      <c r="CF215" s="326"/>
      <c r="CG215" s="326"/>
      <c r="CH215" s="326"/>
      <c r="CI215" s="326"/>
      <c r="CJ215" s="326"/>
      <c r="CK215" s="326"/>
      <c r="CL215" s="326"/>
      <c r="CM215" s="327"/>
      <c r="CN215" s="204"/>
      <c r="CO215" s="204"/>
      <c r="CP215" s="204"/>
      <c r="CQ215" s="98"/>
    </row>
    <row r="216" spans="1:95" s="57" customFormat="1" ht="18" customHeight="1" x14ac:dyDescent="0.2">
      <c r="A216" s="285"/>
      <c r="B216" s="286"/>
      <c r="C216" s="286"/>
      <c r="D216" s="277"/>
      <c r="E216" s="280"/>
      <c r="F216" s="281"/>
      <c r="G216" s="280"/>
      <c r="H216" s="280"/>
      <c r="I216" s="280"/>
      <c r="J216" s="280"/>
      <c r="K216" s="280"/>
      <c r="L216" s="111"/>
      <c r="M216" s="202"/>
      <c r="N216" s="203"/>
      <c r="O216" s="203"/>
      <c r="P216" s="203"/>
      <c r="Q216" s="203"/>
      <c r="R216" s="203"/>
      <c r="S216" s="203"/>
      <c r="T216" s="325"/>
      <c r="U216" s="326"/>
      <c r="V216" s="326"/>
      <c r="W216" s="326"/>
      <c r="X216" s="326"/>
      <c r="Y216" s="326"/>
      <c r="Z216" s="326"/>
      <c r="AA216" s="326"/>
      <c r="AB216" s="326"/>
      <c r="AC216" s="326"/>
      <c r="AD216" s="326"/>
      <c r="AE216" s="326"/>
      <c r="AF216" s="326"/>
      <c r="AG216" s="326"/>
      <c r="AH216" s="326"/>
      <c r="AI216" s="326"/>
      <c r="AJ216" s="326"/>
      <c r="AK216" s="326"/>
      <c r="AL216" s="326"/>
      <c r="AM216" s="326"/>
      <c r="AN216" s="326"/>
      <c r="AO216" s="326"/>
      <c r="AP216" s="326"/>
      <c r="AQ216" s="327"/>
      <c r="AR216" s="325"/>
      <c r="AS216" s="326"/>
      <c r="AT216" s="326"/>
      <c r="AU216" s="326"/>
      <c r="AV216" s="326"/>
      <c r="AW216" s="326"/>
      <c r="AX216" s="326"/>
      <c r="AY216" s="326"/>
      <c r="AZ216" s="326"/>
      <c r="BA216" s="326"/>
      <c r="BB216" s="326"/>
      <c r="BC216" s="326"/>
      <c r="BD216" s="326"/>
      <c r="BE216" s="326"/>
      <c r="BF216" s="326"/>
      <c r="BG216" s="326"/>
      <c r="BH216" s="326"/>
      <c r="BI216" s="326"/>
      <c r="BJ216" s="326"/>
      <c r="BK216" s="326"/>
      <c r="BL216" s="326"/>
      <c r="BM216" s="326"/>
      <c r="BN216" s="326"/>
      <c r="BO216" s="327"/>
      <c r="BP216" s="325"/>
      <c r="BQ216" s="326"/>
      <c r="BR216" s="326"/>
      <c r="BS216" s="326"/>
      <c r="BT216" s="326"/>
      <c r="BU216" s="326"/>
      <c r="BV216" s="326"/>
      <c r="BW216" s="326"/>
      <c r="BX216" s="326"/>
      <c r="BY216" s="326"/>
      <c r="BZ216" s="326"/>
      <c r="CA216" s="326"/>
      <c r="CB216" s="326"/>
      <c r="CC216" s="326"/>
      <c r="CD216" s="326"/>
      <c r="CE216" s="326"/>
      <c r="CF216" s="326"/>
      <c r="CG216" s="326"/>
      <c r="CH216" s="326"/>
      <c r="CI216" s="326"/>
      <c r="CJ216" s="326"/>
      <c r="CK216" s="326"/>
      <c r="CL216" s="326"/>
      <c r="CM216" s="327"/>
      <c r="CN216" s="204"/>
      <c r="CO216" s="204"/>
      <c r="CP216" s="204"/>
      <c r="CQ216" s="98"/>
    </row>
    <row r="217" spans="1:95" s="103" customFormat="1" ht="18" customHeight="1" x14ac:dyDescent="0.2">
      <c r="A217" s="130" t="s">
        <v>190</v>
      </c>
      <c r="B217" s="99"/>
      <c r="C217" s="100"/>
      <c r="D217" s="104"/>
      <c r="E217" s="101"/>
      <c r="F217" s="101"/>
      <c r="G217" s="102"/>
      <c r="H217" s="99"/>
      <c r="I217" s="99"/>
      <c r="J217" s="99"/>
      <c r="K217" s="99"/>
      <c r="L217" s="109"/>
      <c r="M217" s="202"/>
      <c r="N217" s="203"/>
      <c r="O217" s="203"/>
      <c r="P217" s="203"/>
      <c r="Q217" s="203"/>
      <c r="R217" s="203"/>
      <c r="S217" s="203"/>
      <c r="T217" s="325"/>
      <c r="U217" s="326"/>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6"/>
      <c r="AQ217" s="327"/>
      <c r="AR217" s="325"/>
      <c r="AS217" s="326"/>
      <c r="AT217" s="326"/>
      <c r="AU217" s="326"/>
      <c r="AV217" s="326"/>
      <c r="AW217" s="326"/>
      <c r="AX217" s="326"/>
      <c r="AY217" s="326"/>
      <c r="AZ217" s="326"/>
      <c r="BA217" s="326"/>
      <c r="BB217" s="326"/>
      <c r="BC217" s="326"/>
      <c r="BD217" s="326"/>
      <c r="BE217" s="326"/>
      <c r="BF217" s="326"/>
      <c r="BG217" s="326"/>
      <c r="BH217" s="326"/>
      <c r="BI217" s="326"/>
      <c r="BJ217" s="326"/>
      <c r="BK217" s="326"/>
      <c r="BL217" s="326"/>
      <c r="BM217" s="326"/>
      <c r="BN217" s="326"/>
      <c r="BO217" s="327"/>
      <c r="BP217" s="325"/>
      <c r="BQ217" s="326"/>
      <c r="BR217" s="326"/>
      <c r="BS217" s="326"/>
      <c r="BT217" s="326"/>
      <c r="BU217" s="326"/>
      <c r="BV217" s="326"/>
      <c r="BW217" s="326"/>
      <c r="BX217" s="326"/>
      <c r="BY217" s="326"/>
      <c r="BZ217" s="326"/>
      <c r="CA217" s="326"/>
      <c r="CB217" s="326"/>
      <c r="CC217" s="326"/>
      <c r="CD217" s="326"/>
      <c r="CE217" s="326"/>
      <c r="CF217" s="326"/>
      <c r="CG217" s="326"/>
      <c r="CH217" s="326"/>
      <c r="CI217" s="326"/>
      <c r="CJ217" s="326"/>
      <c r="CK217" s="326"/>
      <c r="CL217" s="326"/>
      <c r="CM217" s="327"/>
      <c r="CN217" s="204"/>
      <c r="CO217" s="204"/>
      <c r="CP217" s="204"/>
      <c r="CQ217" s="98"/>
    </row>
    <row r="218" spans="1:95" s="107" customFormat="1" ht="18" customHeight="1" x14ac:dyDescent="0.2">
      <c r="A218" s="131" t="s">
        <v>191</v>
      </c>
      <c r="B218" s="104"/>
      <c r="C218" s="105" t="s">
        <v>178</v>
      </c>
      <c r="D218" s="104">
        <v>211</v>
      </c>
      <c r="E218" s="106">
        <v>26640292.370000001</v>
      </c>
      <c r="F218" s="114">
        <v>27056486.32</v>
      </c>
      <c r="G218" s="114">
        <v>30694194.489999998</v>
      </c>
      <c r="H218" s="114">
        <f>30265360.99-2390553</f>
        <v>27874807.989999998</v>
      </c>
      <c r="I218" s="114">
        <f>30844162.83-2500768.05</f>
        <v>28343394.779999997</v>
      </c>
      <c r="J218" s="114">
        <f t="shared" ref="J218:J223" si="120">I218</f>
        <v>28343394.779999997</v>
      </c>
      <c r="K218" s="104" t="s">
        <v>3</v>
      </c>
      <c r="L218" s="110"/>
      <c r="M218" s="202"/>
      <c r="N218" s="203"/>
      <c r="O218" s="203"/>
      <c r="P218" s="203"/>
      <c r="Q218" s="203"/>
      <c r="R218" s="203"/>
      <c r="S218" s="203"/>
      <c r="T218" s="325"/>
      <c r="U218" s="326"/>
      <c r="V218" s="326"/>
      <c r="W218" s="326"/>
      <c r="X218" s="326"/>
      <c r="Y218" s="326"/>
      <c r="Z218" s="326"/>
      <c r="AA218" s="326"/>
      <c r="AB218" s="326"/>
      <c r="AC218" s="326"/>
      <c r="AD218" s="326"/>
      <c r="AE218" s="326"/>
      <c r="AF218" s="326"/>
      <c r="AG218" s="326"/>
      <c r="AH218" s="326"/>
      <c r="AI218" s="326"/>
      <c r="AJ218" s="326"/>
      <c r="AK218" s="326"/>
      <c r="AL218" s="326"/>
      <c r="AM218" s="326"/>
      <c r="AN218" s="326"/>
      <c r="AO218" s="326"/>
      <c r="AP218" s="326"/>
      <c r="AQ218" s="327"/>
      <c r="AR218" s="325"/>
      <c r="AS218" s="326"/>
      <c r="AT218" s="326"/>
      <c r="AU218" s="326"/>
      <c r="AV218" s="326"/>
      <c r="AW218" s="326"/>
      <c r="AX218" s="326"/>
      <c r="AY218" s="326"/>
      <c r="AZ218" s="326"/>
      <c r="BA218" s="326"/>
      <c r="BB218" s="326"/>
      <c r="BC218" s="326"/>
      <c r="BD218" s="326"/>
      <c r="BE218" s="326"/>
      <c r="BF218" s="326"/>
      <c r="BG218" s="326"/>
      <c r="BH218" s="326"/>
      <c r="BI218" s="326"/>
      <c r="BJ218" s="326"/>
      <c r="BK218" s="326"/>
      <c r="BL218" s="326"/>
      <c r="BM218" s="326"/>
      <c r="BN218" s="326"/>
      <c r="BO218" s="327"/>
      <c r="BP218" s="325"/>
      <c r="BQ218" s="326"/>
      <c r="BR218" s="326"/>
      <c r="BS218" s="326"/>
      <c r="BT218" s="326"/>
      <c r="BU218" s="326"/>
      <c r="BV218" s="326"/>
      <c r="BW218" s="326"/>
      <c r="BX218" s="326"/>
      <c r="BY218" s="326"/>
      <c r="BZ218" s="326"/>
      <c r="CA218" s="326"/>
      <c r="CB218" s="326"/>
      <c r="CC218" s="326"/>
      <c r="CD218" s="326"/>
      <c r="CE218" s="326"/>
      <c r="CF218" s="326"/>
      <c r="CG218" s="326"/>
      <c r="CH218" s="326"/>
      <c r="CI218" s="326"/>
      <c r="CJ218" s="326"/>
      <c r="CK218" s="326"/>
      <c r="CL218" s="326"/>
      <c r="CM218" s="327"/>
      <c r="CN218" s="204"/>
      <c r="CO218" s="204"/>
      <c r="CP218" s="204"/>
      <c r="CQ218" s="98"/>
    </row>
    <row r="219" spans="1:95" s="107" customFormat="1" ht="35.25" customHeight="1" x14ac:dyDescent="0.2">
      <c r="A219" s="131" t="s">
        <v>193</v>
      </c>
      <c r="B219" s="104"/>
      <c r="C219" s="105" t="s">
        <v>178</v>
      </c>
      <c r="D219" s="104">
        <v>266</v>
      </c>
      <c r="E219" s="108">
        <v>85361.23</v>
      </c>
      <c r="F219" s="112">
        <v>80000</v>
      </c>
      <c r="G219" s="113">
        <v>60000</v>
      </c>
      <c r="H219" s="114">
        <v>0</v>
      </c>
      <c r="I219" s="114">
        <f>H219</f>
        <v>0</v>
      </c>
      <c r="J219" s="114">
        <f t="shared" si="120"/>
        <v>0</v>
      </c>
      <c r="K219" s="104" t="s">
        <v>3</v>
      </c>
      <c r="L219" s="110"/>
      <c r="M219" s="202"/>
      <c r="N219" s="203"/>
      <c r="O219" s="203"/>
      <c r="P219" s="203"/>
      <c r="Q219" s="203"/>
      <c r="R219" s="203"/>
      <c r="S219" s="203"/>
      <c r="T219" s="325"/>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7"/>
      <c r="AR219" s="325"/>
      <c r="AS219" s="326"/>
      <c r="AT219" s="326"/>
      <c r="AU219" s="326"/>
      <c r="AV219" s="326"/>
      <c r="AW219" s="326"/>
      <c r="AX219" s="326"/>
      <c r="AY219" s="326"/>
      <c r="AZ219" s="326"/>
      <c r="BA219" s="326"/>
      <c r="BB219" s="326"/>
      <c r="BC219" s="326"/>
      <c r="BD219" s="326"/>
      <c r="BE219" s="326"/>
      <c r="BF219" s="326"/>
      <c r="BG219" s="326"/>
      <c r="BH219" s="326"/>
      <c r="BI219" s="326"/>
      <c r="BJ219" s="326"/>
      <c r="BK219" s="326"/>
      <c r="BL219" s="326"/>
      <c r="BM219" s="326"/>
      <c r="BN219" s="326"/>
      <c r="BO219" s="327"/>
      <c r="BP219" s="325"/>
      <c r="BQ219" s="326"/>
      <c r="BR219" s="326"/>
      <c r="BS219" s="326"/>
      <c r="BT219" s="326"/>
      <c r="BU219" s="326"/>
      <c r="BV219" s="326"/>
      <c r="BW219" s="326"/>
      <c r="BX219" s="326"/>
      <c r="BY219" s="326"/>
      <c r="BZ219" s="326"/>
      <c r="CA219" s="326"/>
      <c r="CB219" s="326"/>
      <c r="CC219" s="326"/>
      <c r="CD219" s="326"/>
      <c r="CE219" s="326"/>
      <c r="CF219" s="326"/>
      <c r="CG219" s="326"/>
      <c r="CH219" s="326"/>
      <c r="CI219" s="326"/>
      <c r="CJ219" s="326"/>
      <c r="CK219" s="326"/>
      <c r="CL219" s="326"/>
      <c r="CM219" s="327"/>
      <c r="CN219" s="204"/>
      <c r="CO219" s="204"/>
      <c r="CP219" s="204"/>
      <c r="CQ219" s="98"/>
    </row>
    <row r="220" spans="1:95" s="57" customFormat="1" ht="50.25" customHeight="1" x14ac:dyDescent="0.2">
      <c r="A220" s="80" t="s">
        <v>71</v>
      </c>
      <c r="B220" s="79">
        <v>2120</v>
      </c>
      <c r="C220" s="79">
        <v>112</v>
      </c>
      <c r="D220" s="76"/>
      <c r="E220" s="81">
        <f>SUM(E221)</f>
        <v>112545</v>
      </c>
      <c r="F220" s="169">
        <f t="shared" ref="F220" si="121">SUM(F221)</f>
        <v>68800</v>
      </c>
      <c r="G220" s="81">
        <f t="shared" ref="G220" si="122">SUM(G221)</f>
        <v>35000</v>
      </c>
      <c r="H220" s="81">
        <f t="shared" ref="H220" si="123">SUM(H221)</f>
        <v>0</v>
      </c>
      <c r="I220" s="81">
        <f t="shared" ref="I220" si="124">SUM(I221)</f>
        <v>0</v>
      </c>
      <c r="J220" s="81">
        <f t="shared" si="120"/>
        <v>0</v>
      </c>
      <c r="K220" s="175" t="s">
        <v>60</v>
      </c>
      <c r="L220" s="111"/>
      <c r="M220" s="202"/>
      <c r="N220" s="203"/>
      <c r="O220" s="203"/>
      <c r="P220" s="203"/>
      <c r="Q220" s="203"/>
      <c r="R220" s="203"/>
      <c r="S220" s="203"/>
      <c r="T220" s="325"/>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7"/>
      <c r="AR220" s="325"/>
      <c r="AS220" s="326"/>
      <c r="AT220" s="326"/>
      <c r="AU220" s="326"/>
      <c r="AV220" s="326"/>
      <c r="AW220" s="326"/>
      <c r="AX220" s="326"/>
      <c r="AY220" s="326"/>
      <c r="AZ220" s="326"/>
      <c r="BA220" s="326"/>
      <c r="BB220" s="326"/>
      <c r="BC220" s="326"/>
      <c r="BD220" s="326"/>
      <c r="BE220" s="326"/>
      <c r="BF220" s="326"/>
      <c r="BG220" s="326"/>
      <c r="BH220" s="326"/>
      <c r="BI220" s="326"/>
      <c r="BJ220" s="326"/>
      <c r="BK220" s="326"/>
      <c r="BL220" s="326"/>
      <c r="BM220" s="326"/>
      <c r="BN220" s="326"/>
      <c r="BO220" s="327"/>
      <c r="BP220" s="325"/>
      <c r="BQ220" s="326"/>
      <c r="BR220" s="326"/>
      <c r="BS220" s="326"/>
      <c r="BT220" s="326"/>
      <c r="BU220" s="326"/>
      <c r="BV220" s="326"/>
      <c r="BW220" s="326"/>
      <c r="BX220" s="326"/>
      <c r="BY220" s="326"/>
      <c r="BZ220" s="326"/>
      <c r="CA220" s="326"/>
      <c r="CB220" s="326"/>
      <c r="CC220" s="326"/>
      <c r="CD220" s="326"/>
      <c r="CE220" s="326"/>
      <c r="CF220" s="326"/>
      <c r="CG220" s="326"/>
      <c r="CH220" s="326"/>
      <c r="CI220" s="326"/>
      <c r="CJ220" s="326"/>
      <c r="CK220" s="326"/>
      <c r="CL220" s="326"/>
      <c r="CM220" s="327"/>
      <c r="CN220" s="204"/>
      <c r="CO220" s="204"/>
      <c r="CP220" s="204"/>
      <c r="CQ220" s="98"/>
    </row>
    <row r="221" spans="1:95" s="107" customFormat="1" ht="35.25" customHeight="1" x14ac:dyDescent="0.2">
      <c r="A221" s="131" t="s">
        <v>194</v>
      </c>
      <c r="B221" s="104"/>
      <c r="C221" s="105" t="s">
        <v>178</v>
      </c>
      <c r="D221" s="104">
        <v>226</v>
      </c>
      <c r="E221" s="112">
        <v>112545</v>
      </c>
      <c r="F221" s="112">
        <v>68800</v>
      </c>
      <c r="G221" s="113">
        <v>35000</v>
      </c>
      <c r="H221" s="114">
        <v>0</v>
      </c>
      <c r="I221" s="114">
        <f>H221</f>
        <v>0</v>
      </c>
      <c r="J221" s="114">
        <f t="shared" si="120"/>
        <v>0</v>
      </c>
      <c r="K221" s="104" t="s">
        <v>3</v>
      </c>
      <c r="L221" s="110"/>
      <c r="M221" s="202"/>
      <c r="N221" s="203"/>
      <c r="O221" s="203"/>
      <c r="P221" s="203"/>
      <c r="Q221" s="203"/>
      <c r="R221" s="203"/>
      <c r="S221" s="203"/>
      <c r="T221" s="325"/>
      <c r="U221" s="326"/>
      <c r="V221" s="326"/>
      <c r="W221" s="326"/>
      <c r="X221" s="326"/>
      <c r="Y221" s="326"/>
      <c r="Z221" s="326"/>
      <c r="AA221" s="326"/>
      <c r="AB221" s="326"/>
      <c r="AC221" s="326"/>
      <c r="AD221" s="326"/>
      <c r="AE221" s="326"/>
      <c r="AF221" s="326"/>
      <c r="AG221" s="326"/>
      <c r="AH221" s="326"/>
      <c r="AI221" s="326"/>
      <c r="AJ221" s="326"/>
      <c r="AK221" s="326"/>
      <c r="AL221" s="326"/>
      <c r="AM221" s="326"/>
      <c r="AN221" s="326"/>
      <c r="AO221" s="326"/>
      <c r="AP221" s="326"/>
      <c r="AQ221" s="327"/>
      <c r="AR221" s="325"/>
      <c r="AS221" s="326"/>
      <c r="AT221" s="326"/>
      <c r="AU221" s="326"/>
      <c r="AV221" s="326"/>
      <c r="AW221" s="326"/>
      <c r="AX221" s="326"/>
      <c r="AY221" s="326"/>
      <c r="AZ221" s="326"/>
      <c r="BA221" s="326"/>
      <c r="BB221" s="326"/>
      <c r="BC221" s="326"/>
      <c r="BD221" s="326"/>
      <c r="BE221" s="326"/>
      <c r="BF221" s="326"/>
      <c r="BG221" s="326"/>
      <c r="BH221" s="326"/>
      <c r="BI221" s="326"/>
      <c r="BJ221" s="326"/>
      <c r="BK221" s="326"/>
      <c r="BL221" s="326"/>
      <c r="BM221" s="326"/>
      <c r="BN221" s="326"/>
      <c r="BO221" s="327"/>
      <c r="BP221" s="325"/>
      <c r="BQ221" s="326"/>
      <c r="BR221" s="326"/>
      <c r="BS221" s="326"/>
      <c r="BT221" s="326"/>
      <c r="BU221" s="326"/>
      <c r="BV221" s="326"/>
      <c r="BW221" s="326"/>
      <c r="BX221" s="326"/>
      <c r="BY221" s="326"/>
      <c r="BZ221" s="326"/>
      <c r="CA221" s="326"/>
      <c r="CB221" s="326"/>
      <c r="CC221" s="326"/>
      <c r="CD221" s="326"/>
      <c r="CE221" s="326"/>
      <c r="CF221" s="326"/>
      <c r="CG221" s="326"/>
      <c r="CH221" s="326"/>
      <c r="CI221" s="326"/>
      <c r="CJ221" s="326"/>
      <c r="CK221" s="326"/>
      <c r="CL221" s="326"/>
      <c r="CM221" s="327"/>
      <c r="CN221" s="204"/>
      <c r="CO221" s="204"/>
      <c r="CP221" s="204"/>
      <c r="CQ221" s="98"/>
    </row>
    <row r="222" spans="1:95" s="57" customFormat="1" ht="87.75" customHeight="1" x14ac:dyDescent="0.2">
      <c r="A222" s="80" t="s">
        <v>72</v>
      </c>
      <c r="B222" s="79">
        <v>2140</v>
      </c>
      <c r="C222" s="79">
        <v>119</v>
      </c>
      <c r="D222" s="76"/>
      <c r="E222" s="81">
        <f>E223</f>
        <v>8060671.7999999998</v>
      </c>
      <c r="F222" s="169">
        <f t="shared" ref="F222" si="125">F223</f>
        <v>8358215.0999999996</v>
      </c>
      <c r="G222" s="81">
        <f t="shared" ref="G222" si="126">G223</f>
        <v>9209646.7300000004</v>
      </c>
      <c r="H222" s="81">
        <f t="shared" ref="H222" si="127">H223</f>
        <v>8418192.0099999998</v>
      </c>
      <c r="I222" s="81">
        <f t="shared" ref="I222" si="128">I223</f>
        <v>8559705.2200000007</v>
      </c>
      <c r="J222" s="81">
        <f t="shared" si="120"/>
        <v>8559705.2200000007</v>
      </c>
      <c r="K222" s="175" t="s">
        <v>60</v>
      </c>
      <c r="M222" s="202"/>
      <c r="N222" s="203"/>
      <c r="O222" s="203"/>
      <c r="P222" s="203"/>
      <c r="Q222" s="203"/>
      <c r="R222" s="203"/>
      <c r="S222" s="203"/>
      <c r="T222" s="325"/>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7"/>
      <c r="AR222" s="325"/>
      <c r="AS222" s="326"/>
      <c r="AT222" s="326"/>
      <c r="AU222" s="326"/>
      <c r="AV222" s="326"/>
      <c r="AW222" s="326"/>
      <c r="AX222" s="326"/>
      <c r="AY222" s="326"/>
      <c r="AZ222" s="326"/>
      <c r="BA222" s="326"/>
      <c r="BB222" s="326"/>
      <c r="BC222" s="326"/>
      <c r="BD222" s="326"/>
      <c r="BE222" s="326"/>
      <c r="BF222" s="326"/>
      <c r="BG222" s="326"/>
      <c r="BH222" s="326"/>
      <c r="BI222" s="326"/>
      <c r="BJ222" s="326"/>
      <c r="BK222" s="326"/>
      <c r="BL222" s="326"/>
      <c r="BM222" s="326"/>
      <c r="BN222" s="326"/>
      <c r="BO222" s="327"/>
      <c r="BP222" s="325"/>
      <c r="BQ222" s="326"/>
      <c r="BR222" s="326"/>
      <c r="BS222" s="326"/>
      <c r="BT222" s="326"/>
      <c r="BU222" s="326"/>
      <c r="BV222" s="326"/>
      <c r="BW222" s="326"/>
      <c r="BX222" s="326"/>
      <c r="BY222" s="326"/>
      <c r="BZ222" s="326"/>
      <c r="CA222" s="326"/>
      <c r="CB222" s="326"/>
      <c r="CC222" s="326"/>
      <c r="CD222" s="326"/>
      <c r="CE222" s="326"/>
      <c r="CF222" s="326"/>
      <c r="CG222" s="326"/>
      <c r="CH222" s="326"/>
      <c r="CI222" s="326"/>
      <c r="CJ222" s="326"/>
      <c r="CK222" s="326"/>
      <c r="CL222" s="326"/>
      <c r="CM222" s="327"/>
      <c r="CN222" s="204"/>
      <c r="CO222" s="204"/>
      <c r="CP222" s="204"/>
      <c r="CQ222" s="98"/>
    </row>
    <row r="223" spans="1:95" s="67" customFormat="1" ht="30" customHeight="1" x14ac:dyDescent="0.2">
      <c r="A223" s="283" t="s">
        <v>101</v>
      </c>
      <c r="B223" s="277">
        <v>2141</v>
      </c>
      <c r="C223" s="277">
        <v>119</v>
      </c>
      <c r="D223" s="277"/>
      <c r="E223" s="278">
        <f>E225</f>
        <v>8060671.7999999998</v>
      </c>
      <c r="F223" s="288">
        <f t="shared" ref="F223:I223" si="129">F225</f>
        <v>8358215.0999999996</v>
      </c>
      <c r="G223" s="278">
        <f t="shared" si="129"/>
        <v>9209646.7300000004</v>
      </c>
      <c r="H223" s="278">
        <f t="shared" si="129"/>
        <v>8418192.0099999998</v>
      </c>
      <c r="I223" s="278">
        <f t="shared" si="129"/>
        <v>8559705.2200000007</v>
      </c>
      <c r="J223" s="278">
        <f t="shared" si="120"/>
        <v>8559705.2200000007</v>
      </c>
      <c r="K223" s="278" t="s">
        <v>60</v>
      </c>
      <c r="M223" s="202"/>
      <c r="N223" s="203"/>
      <c r="O223" s="203"/>
      <c r="P223" s="203"/>
      <c r="Q223" s="203"/>
      <c r="R223" s="203"/>
      <c r="S223" s="203"/>
      <c r="T223" s="325"/>
      <c r="U223" s="326"/>
      <c r="V223" s="326"/>
      <c r="W223" s="326"/>
      <c r="X223" s="326"/>
      <c r="Y223" s="326"/>
      <c r="Z223" s="326"/>
      <c r="AA223" s="326"/>
      <c r="AB223" s="326"/>
      <c r="AC223" s="326"/>
      <c r="AD223" s="326"/>
      <c r="AE223" s="326"/>
      <c r="AF223" s="326"/>
      <c r="AG223" s="326"/>
      <c r="AH223" s="326"/>
      <c r="AI223" s="326"/>
      <c r="AJ223" s="326"/>
      <c r="AK223" s="326"/>
      <c r="AL223" s="326"/>
      <c r="AM223" s="326"/>
      <c r="AN223" s="326"/>
      <c r="AO223" s="326"/>
      <c r="AP223" s="326"/>
      <c r="AQ223" s="327"/>
      <c r="AR223" s="325"/>
      <c r="AS223" s="326"/>
      <c r="AT223" s="326"/>
      <c r="AU223" s="326"/>
      <c r="AV223" s="326"/>
      <c r="AW223" s="326"/>
      <c r="AX223" s="326"/>
      <c r="AY223" s="326"/>
      <c r="AZ223" s="326"/>
      <c r="BA223" s="326"/>
      <c r="BB223" s="326"/>
      <c r="BC223" s="326"/>
      <c r="BD223" s="326"/>
      <c r="BE223" s="326"/>
      <c r="BF223" s="326"/>
      <c r="BG223" s="326"/>
      <c r="BH223" s="326"/>
      <c r="BI223" s="326"/>
      <c r="BJ223" s="326"/>
      <c r="BK223" s="326"/>
      <c r="BL223" s="326"/>
      <c r="BM223" s="326"/>
      <c r="BN223" s="326"/>
      <c r="BO223" s="327"/>
      <c r="BP223" s="325"/>
      <c r="BQ223" s="326"/>
      <c r="BR223" s="326"/>
      <c r="BS223" s="326"/>
      <c r="BT223" s="326"/>
      <c r="BU223" s="326"/>
      <c r="BV223" s="326"/>
      <c r="BW223" s="326"/>
      <c r="BX223" s="326"/>
      <c r="BY223" s="326"/>
      <c r="BZ223" s="326"/>
      <c r="CA223" s="326"/>
      <c r="CB223" s="326"/>
      <c r="CC223" s="326"/>
      <c r="CD223" s="326"/>
      <c r="CE223" s="326"/>
      <c r="CF223" s="326"/>
      <c r="CG223" s="326"/>
      <c r="CH223" s="326"/>
      <c r="CI223" s="326"/>
      <c r="CJ223" s="326"/>
      <c r="CK223" s="326"/>
      <c r="CL223" s="326"/>
      <c r="CM223" s="327"/>
      <c r="CN223" s="204"/>
      <c r="CO223" s="204"/>
      <c r="CP223" s="204"/>
      <c r="CQ223" s="98"/>
    </row>
    <row r="224" spans="1:95" s="67" customFormat="1" ht="15.75" customHeight="1" x14ac:dyDescent="0.2">
      <c r="A224" s="283"/>
      <c r="B224" s="277"/>
      <c r="C224" s="277"/>
      <c r="D224" s="277"/>
      <c r="E224" s="278"/>
      <c r="F224" s="288"/>
      <c r="G224" s="278"/>
      <c r="H224" s="278"/>
      <c r="I224" s="278"/>
      <c r="J224" s="278"/>
      <c r="K224" s="278"/>
      <c r="M224" s="202"/>
      <c r="N224" s="203"/>
      <c r="O224" s="203"/>
      <c r="P224" s="203"/>
      <c r="Q224" s="203"/>
      <c r="R224" s="203"/>
      <c r="S224" s="203"/>
      <c r="T224" s="325"/>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7"/>
      <c r="AR224" s="325"/>
      <c r="AS224" s="326"/>
      <c r="AT224" s="326"/>
      <c r="AU224" s="326"/>
      <c r="AV224" s="326"/>
      <c r="AW224" s="326"/>
      <c r="AX224" s="326"/>
      <c r="AY224" s="326"/>
      <c r="AZ224" s="326"/>
      <c r="BA224" s="326"/>
      <c r="BB224" s="326"/>
      <c r="BC224" s="326"/>
      <c r="BD224" s="326"/>
      <c r="BE224" s="326"/>
      <c r="BF224" s="326"/>
      <c r="BG224" s="326"/>
      <c r="BH224" s="326"/>
      <c r="BI224" s="326"/>
      <c r="BJ224" s="326"/>
      <c r="BK224" s="326"/>
      <c r="BL224" s="326"/>
      <c r="BM224" s="326"/>
      <c r="BN224" s="326"/>
      <c r="BO224" s="327"/>
      <c r="BP224" s="325"/>
      <c r="BQ224" s="326"/>
      <c r="BR224" s="326"/>
      <c r="BS224" s="326"/>
      <c r="BT224" s="326"/>
      <c r="BU224" s="326"/>
      <c r="BV224" s="326"/>
      <c r="BW224" s="326"/>
      <c r="BX224" s="326"/>
      <c r="BY224" s="326"/>
      <c r="BZ224" s="326"/>
      <c r="CA224" s="326"/>
      <c r="CB224" s="326"/>
      <c r="CC224" s="326"/>
      <c r="CD224" s="326"/>
      <c r="CE224" s="326"/>
      <c r="CF224" s="326"/>
      <c r="CG224" s="326"/>
      <c r="CH224" s="326"/>
      <c r="CI224" s="326"/>
      <c r="CJ224" s="326"/>
      <c r="CK224" s="326"/>
      <c r="CL224" s="326"/>
      <c r="CM224" s="327"/>
      <c r="CN224" s="204"/>
      <c r="CO224" s="204"/>
      <c r="CP224" s="204"/>
      <c r="CQ224" s="98"/>
    </row>
    <row r="225" spans="1:95" s="107" customFormat="1" ht="18" customHeight="1" x14ac:dyDescent="0.2">
      <c r="A225" s="131" t="s">
        <v>192</v>
      </c>
      <c r="B225" s="104"/>
      <c r="C225" s="105" t="s">
        <v>178</v>
      </c>
      <c r="D225" s="104">
        <v>213</v>
      </c>
      <c r="E225" s="106">
        <v>8060671.7999999998</v>
      </c>
      <c r="F225" s="114">
        <v>8358215.0999999996</v>
      </c>
      <c r="G225" s="113">
        <v>9209646.7300000004</v>
      </c>
      <c r="H225" s="114">
        <f>9140139.01-721947</f>
        <v>8418192.0099999998</v>
      </c>
      <c r="I225" s="114">
        <f>9314937.17-755231.95</f>
        <v>8559705.2200000007</v>
      </c>
      <c r="J225" s="114">
        <f>I225</f>
        <v>8559705.2200000007</v>
      </c>
      <c r="K225" s="104" t="s">
        <v>3</v>
      </c>
      <c r="L225" s="110"/>
      <c r="M225" s="202"/>
      <c r="N225" s="203"/>
      <c r="O225" s="203"/>
      <c r="P225" s="203"/>
      <c r="Q225" s="203"/>
      <c r="R225" s="203"/>
      <c r="S225" s="203"/>
      <c r="T225" s="325"/>
      <c r="U225" s="326"/>
      <c r="V225" s="326"/>
      <c r="W225" s="326"/>
      <c r="X225" s="326"/>
      <c r="Y225" s="326"/>
      <c r="Z225" s="326"/>
      <c r="AA225" s="326"/>
      <c r="AB225" s="326"/>
      <c r="AC225" s="326"/>
      <c r="AD225" s="326"/>
      <c r="AE225" s="326"/>
      <c r="AF225" s="326"/>
      <c r="AG225" s="326"/>
      <c r="AH225" s="326"/>
      <c r="AI225" s="326"/>
      <c r="AJ225" s="326"/>
      <c r="AK225" s="326"/>
      <c r="AL225" s="326"/>
      <c r="AM225" s="326"/>
      <c r="AN225" s="326"/>
      <c r="AO225" s="326"/>
      <c r="AP225" s="326"/>
      <c r="AQ225" s="327"/>
      <c r="AR225" s="325"/>
      <c r="AS225" s="326"/>
      <c r="AT225" s="326"/>
      <c r="AU225" s="326"/>
      <c r="AV225" s="326"/>
      <c r="AW225" s="326"/>
      <c r="AX225" s="326"/>
      <c r="AY225" s="326"/>
      <c r="AZ225" s="326"/>
      <c r="BA225" s="326"/>
      <c r="BB225" s="326"/>
      <c r="BC225" s="326"/>
      <c r="BD225" s="326"/>
      <c r="BE225" s="326"/>
      <c r="BF225" s="326"/>
      <c r="BG225" s="326"/>
      <c r="BH225" s="326"/>
      <c r="BI225" s="326"/>
      <c r="BJ225" s="326"/>
      <c r="BK225" s="326"/>
      <c r="BL225" s="326"/>
      <c r="BM225" s="326"/>
      <c r="BN225" s="326"/>
      <c r="BO225" s="327"/>
      <c r="BP225" s="325"/>
      <c r="BQ225" s="326"/>
      <c r="BR225" s="326"/>
      <c r="BS225" s="326"/>
      <c r="BT225" s="326"/>
      <c r="BU225" s="326"/>
      <c r="BV225" s="326"/>
      <c r="BW225" s="326"/>
      <c r="BX225" s="326"/>
      <c r="BY225" s="326"/>
      <c r="BZ225" s="326"/>
      <c r="CA225" s="326"/>
      <c r="CB225" s="326"/>
      <c r="CC225" s="326"/>
      <c r="CD225" s="326"/>
      <c r="CE225" s="326"/>
      <c r="CF225" s="326"/>
      <c r="CG225" s="326"/>
      <c r="CH225" s="326"/>
      <c r="CI225" s="326"/>
      <c r="CJ225" s="326"/>
      <c r="CK225" s="326"/>
      <c r="CL225" s="326"/>
      <c r="CM225" s="327"/>
      <c r="CN225" s="204"/>
      <c r="CO225" s="204"/>
      <c r="CP225" s="204"/>
      <c r="CQ225" s="98"/>
    </row>
    <row r="226" spans="1:95" s="57" customFormat="1" ht="38.25" customHeight="1" x14ac:dyDescent="0.25">
      <c r="A226" s="59" t="s">
        <v>234</v>
      </c>
      <c r="B226" s="79">
        <v>2600</v>
      </c>
      <c r="C226" s="79" t="s">
        <v>60</v>
      </c>
      <c r="D226" s="76"/>
      <c r="E226" s="81">
        <f>E228</f>
        <v>1082921.3399999999</v>
      </c>
      <c r="F226" s="169">
        <f t="shared" ref="F226:J226" si="130">F228</f>
        <v>1971741.0699999998</v>
      </c>
      <c r="G226" s="81">
        <f t="shared" si="130"/>
        <v>510200</v>
      </c>
      <c r="H226" s="81">
        <f t="shared" si="130"/>
        <v>400000</v>
      </c>
      <c r="I226" s="81">
        <f t="shared" si="130"/>
        <v>400000</v>
      </c>
      <c r="J226" s="81">
        <f t="shared" si="130"/>
        <v>400000</v>
      </c>
      <c r="K226" s="175">
        <f t="shared" ref="K226" si="131">K228</f>
        <v>400000</v>
      </c>
      <c r="M226" s="202"/>
      <c r="N226" s="203"/>
      <c r="O226" s="203"/>
      <c r="P226" s="203"/>
      <c r="Q226" s="203"/>
      <c r="R226" s="203"/>
      <c r="S226" s="203"/>
      <c r="T226" s="325"/>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7"/>
      <c r="AR226" s="325"/>
      <c r="AS226" s="326"/>
      <c r="AT226" s="326"/>
      <c r="AU226" s="326"/>
      <c r="AV226" s="326"/>
      <c r="AW226" s="326"/>
      <c r="AX226" s="326"/>
      <c r="AY226" s="326"/>
      <c r="AZ226" s="326"/>
      <c r="BA226" s="326"/>
      <c r="BB226" s="326"/>
      <c r="BC226" s="326"/>
      <c r="BD226" s="326"/>
      <c r="BE226" s="326"/>
      <c r="BF226" s="326"/>
      <c r="BG226" s="326"/>
      <c r="BH226" s="326"/>
      <c r="BI226" s="326"/>
      <c r="BJ226" s="326"/>
      <c r="BK226" s="326"/>
      <c r="BL226" s="326"/>
      <c r="BM226" s="326"/>
      <c r="BN226" s="326"/>
      <c r="BO226" s="327"/>
      <c r="BP226" s="325"/>
      <c r="BQ226" s="326"/>
      <c r="BR226" s="326"/>
      <c r="BS226" s="326"/>
      <c r="BT226" s="326"/>
      <c r="BU226" s="326"/>
      <c r="BV226" s="326"/>
      <c r="BW226" s="326"/>
      <c r="BX226" s="326"/>
      <c r="BY226" s="326"/>
      <c r="BZ226" s="326"/>
      <c r="CA226" s="326"/>
      <c r="CB226" s="326"/>
      <c r="CC226" s="326"/>
      <c r="CD226" s="326"/>
      <c r="CE226" s="326"/>
      <c r="CF226" s="326"/>
      <c r="CG226" s="326"/>
      <c r="CH226" s="326"/>
      <c r="CI226" s="326"/>
      <c r="CJ226" s="326"/>
      <c r="CK226" s="326"/>
      <c r="CL226" s="326"/>
      <c r="CM226" s="327"/>
      <c r="CN226" s="204"/>
      <c r="CO226" s="204"/>
      <c r="CP226" s="204"/>
      <c r="CQ226" s="98"/>
    </row>
    <row r="227" spans="1:95" s="67" customFormat="1" ht="30" customHeight="1" x14ac:dyDescent="0.2">
      <c r="A227" s="77" t="s">
        <v>65</v>
      </c>
      <c r="B227" s="76"/>
      <c r="C227" s="76"/>
      <c r="D227" s="76"/>
      <c r="E227" s="82"/>
      <c r="F227" s="166"/>
      <c r="G227" s="82"/>
      <c r="H227" s="82"/>
      <c r="I227" s="82"/>
      <c r="J227" s="78"/>
      <c r="K227" s="182"/>
      <c r="M227" s="202"/>
      <c r="N227" s="203"/>
      <c r="O227" s="203"/>
      <c r="P227" s="203"/>
      <c r="Q227" s="203"/>
      <c r="R227" s="203"/>
      <c r="S227" s="203"/>
      <c r="T227" s="325"/>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7"/>
      <c r="AR227" s="325"/>
      <c r="AS227" s="326"/>
      <c r="AT227" s="326"/>
      <c r="AU227" s="326"/>
      <c r="AV227" s="326"/>
      <c r="AW227" s="326"/>
      <c r="AX227" s="326"/>
      <c r="AY227" s="326"/>
      <c r="AZ227" s="326"/>
      <c r="BA227" s="326"/>
      <c r="BB227" s="326"/>
      <c r="BC227" s="326"/>
      <c r="BD227" s="326"/>
      <c r="BE227" s="326"/>
      <c r="BF227" s="326"/>
      <c r="BG227" s="326"/>
      <c r="BH227" s="326"/>
      <c r="BI227" s="326"/>
      <c r="BJ227" s="326"/>
      <c r="BK227" s="326"/>
      <c r="BL227" s="326"/>
      <c r="BM227" s="326"/>
      <c r="BN227" s="326"/>
      <c r="BO227" s="327"/>
      <c r="BP227" s="325"/>
      <c r="BQ227" s="326"/>
      <c r="BR227" s="326"/>
      <c r="BS227" s="326"/>
      <c r="BT227" s="326"/>
      <c r="BU227" s="326"/>
      <c r="BV227" s="326"/>
      <c r="BW227" s="326"/>
      <c r="BX227" s="326"/>
      <c r="BY227" s="326"/>
      <c r="BZ227" s="326"/>
      <c r="CA227" s="326"/>
      <c r="CB227" s="326"/>
      <c r="CC227" s="326"/>
      <c r="CD227" s="326"/>
      <c r="CE227" s="326"/>
      <c r="CF227" s="326"/>
      <c r="CG227" s="326"/>
      <c r="CH227" s="326"/>
      <c r="CI227" s="326"/>
      <c r="CJ227" s="326"/>
      <c r="CK227" s="326"/>
      <c r="CL227" s="326"/>
      <c r="CM227" s="327"/>
      <c r="CN227" s="204"/>
      <c r="CO227" s="204"/>
      <c r="CP227" s="204"/>
      <c r="CQ227" s="98"/>
    </row>
    <row r="228" spans="1:95" s="57" customFormat="1" ht="32.25" customHeight="1" x14ac:dyDescent="0.2">
      <c r="A228" s="116" t="s">
        <v>268</v>
      </c>
      <c r="B228" s="93">
        <v>2640</v>
      </c>
      <c r="C228" s="93">
        <v>244</v>
      </c>
      <c r="D228" s="93"/>
      <c r="E228" s="94">
        <f t="shared" ref="E228:J228" si="132">SUM(E230:E232)</f>
        <v>1082921.3399999999</v>
      </c>
      <c r="F228" s="169">
        <f t="shared" si="132"/>
        <v>1971741.0699999998</v>
      </c>
      <c r="G228" s="94">
        <f>SUM(G229:G232)</f>
        <v>510200</v>
      </c>
      <c r="H228" s="94">
        <f t="shared" si="132"/>
        <v>400000</v>
      </c>
      <c r="I228" s="94">
        <f t="shared" si="132"/>
        <v>400000</v>
      </c>
      <c r="J228" s="94">
        <f t="shared" si="132"/>
        <v>400000</v>
      </c>
      <c r="K228" s="181">
        <f t="shared" ref="K228" si="133">SUM(K230:K232)</f>
        <v>400000</v>
      </c>
      <c r="L228" s="111"/>
      <c r="M228" s="202"/>
      <c r="N228" s="203"/>
      <c r="O228" s="203"/>
      <c r="P228" s="203"/>
      <c r="Q228" s="203"/>
      <c r="R228" s="203"/>
      <c r="S228" s="203"/>
      <c r="T228" s="325"/>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7"/>
      <c r="AR228" s="325"/>
      <c r="AS228" s="326"/>
      <c r="AT228" s="326"/>
      <c r="AU228" s="326"/>
      <c r="AV228" s="326"/>
      <c r="AW228" s="326"/>
      <c r="AX228" s="326"/>
      <c r="AY228" s="326"/>
      <c r="AZ228" s="326"/>
      <c r="BA228" s="326"/>
      <c r="BB228" s="326"/>
      <c r="BC228" s="326"/>
      <c r="BD228" s="326"/>
      <c r="BE228" s="326"/>
      <c r="BF228" s="326"/>
      <c r="BG228" s="326"/>
      <c r="BH228" s="326"/>
      <c r="BI228" s="326"/>
      <c r="BJ228" s="326"/>
      <c r="BK228" s="326"/>
      <c r="BL228" s="326"/>
      <c r="BM228" s="326"/>
      <c r="BN228" s="326"/>
      <c r="BO228" s="327"/>
      <c r="BP228" s="325"/>
      <c r="BQ228" s="326"/>
      <c r="BR228" s="326"/>
      <c r="BS228" s="326"/>
      <c r="BT228" s="326"/>
      <c r="BU228" s="326"/>
      <c r="BV228" s="326"/>
      <c r="BW228" s="326"/>
      <c r="BX228" s="326"/>
      <c r="BY228" s="326"/>
      <c r="BZ228" s="326"/>
      <c r="CA228" s="326"/>
      <c r="CB228" s="326"/>
      <c r="CC228" s="326"/>
      <c r="CD228" s="326"/>
      <c r="CE228" s="326"/>
      <c r="CF228" s="326"/>
      <c r="CG228" s="326"/>
      <c r="CH228" s="326"/>
      <c r="CI228" s="326"/>
      <c r="CJ228" s="326"/>
      <c r="CK228" s="326"/>
      <c r="CL228" s="326"/>
      <c r="CM228" s="327"/>
      <c r="CN228" s="204"/>
      <c r="CO228" s="204"/>
      <c r="CP228" s="204"/>
      <c r="CQ228" s="98"/>
    </row>
    <row r="229" spans="1:95" s="57" customFormat="1" ht="32.25" customHeight="1" x14ac:dyDescent="0.2">
      <c r="A229" s="132" t="s">
        <v>200</v>
      </c>
      <c r="B229" s="104"/>
      <c r="C229" s="105" t="s">
        <v>178</v>
      </c>
      <c r="D229" s="104">
        <v>225</v>
      </c>
      <c r="E229" s="106">
        <f>366956.34-E220</f>
        <v>254411.34000000003</v>
      </c>
      <c r="F229" s="114">
        <v>226450</v>
      </c>
      <c r="G229" s="113">
        <v>0</v>
      </c>
      <c r="H229" s="114">
        <v>0</v>
      </c>
      <c r="I229" s="114">
        <v>0</v>
      </c>
      <c r="J229" s="114">
        <f t="shared" ref="J229" si="134">I229</f>
        <v>0</v>
      </c>
      <c r="K229" s="114">
        <f t="shared" ref="K229" si="135">J229</f>
        <v>0</v>
      </c>
      <c r="L229" s="111"/>
      <c r="M229" s="202"/>
      <c r="N229" s="203"/>
      <c r="O229" s="203"/>
      <c r="P229" s="203"/>
      <c r="Q229" s="203"/>
      <c r="R229" s="203"/>
      <c r="S229" s="203"/>
      <c r="T229" s="325"/>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7"/>
      <c r="AR229" s="325"/>
      <c r="AS229" s="326"/>
      <c r="AT229" s="326"/>
      <c r="AU229" s="326"/>
      <c r="AV229" s="326"/>
      <c r="AW229" s="326"/>
      <c r="AX229" s="326"/>
      <c r="AY229" s="326"/>
      <c r="AZ229" s="326"/>
      <c r="BA229" s="326"/>
      <c r="BB229" s="326"/>
      <c r="BC229" s="326"/>
      <c r="BD229" s="326"/>
      <c r="BE229" s="326"/>
      <c r="BF229" s="326"/>
      <c r="BG229" s="326"/>
      <c r="BH229" s="326"/>
      <c r="BI229" s="326"/>
      <c r="BJ229" s="326"/>
      <c r="BK229" s="326"/>
      <c r="BL229" s="326"/>
      <c r="BM229" s="326"/>
      <c r="BN229" s="326"/>
      <c r="BO229" s="327"/>
      <c r="BP229" s="325"/>
      <c r="BQ229" s="326"/>
      <c r="BR229" s="326"/>
      <c r="BS229" s="326"/>
      <c r="BT229" s="326"/>
      <c r="BU229" s="326"/>
      <c r="BV229" s="326"/>
      <c r="BW229" s="326"/>
      <c r="BX229" s="326"/>
      <c r="BY229" s="326"/>
      <c r="BZ229" s="326"/>
      <c r="CA229" s="326"/>
      <c r="CB229" s="326"/>
      <c r="CC229" s="326"/>
      <c r="CD229" s="326"/>
      <c r="CE229" s="326"/>
      <c r="CF229" s="326"/>
      <c r="CG229" s="326"/>
      <c r="CH229" s="326"/>
      <c r="CI229" s="326"/>
      <c r="CJ229" s="326"/>
      <c r="CK229" s="326"/>
      <c r="CL229" s="326"/>
      <c r="CM229" s="327"/>
      <c r="CN229" s="204"/>
      <c r="CO229" s="204"/>
      <c r="CP229" s="204"/>
      <c r="CQ229" s="98"/>
    </row>
    <row r="230" spans="1:95" s="107" customFormat="1" ht="18" customHeight="1" x14ac:dyDescent="0.2">
      <c r="A230" s="132" t="s">
        <v>194</v>
      </c>
      <c r="B230" s="104"/>
      <c r="C230" s="105" t="s">
        <v>178</v>
      </c>
      <c r="D230" s="104">
        <v>226</v>
      </c>
      <c r="E230" s="106">
        <f>366956.34-E221</f>
        <v>254411.34000000003</v>
      </c>
      <c r="F230" s="114">
        <v>226450</v>
      </c>
      <c r="G230" s="113">
        <f>38400+285800</f>
        <v>324200</v>
      </c>
      <c r="H230" s="114">
        <v>300000</v>
      </c>
      <c r="I230" s="114">
        <f t="shared" ref="I230" si="136">H230</f>
        <v>300000</v>
      </c>
      <c r="J230" s="114">
        <f t="shared" ref="J230:K233" si="137">I230</f>
        <v>300000</v>
      </c>
      <c r="K230" s="114">
        <f t="shared" si="137"/>
        <v>300000</v>
      </c>
      <c r="L230" s="110"/>
      <c r="M230" s="202"/>
      <c r="N230" s="203"/>
      <c r="O230" s="203"/>
      <c r="P230" s="203"/>
      <c r="Q230" s="203"/>
      <c r="R230" s="203"/>
      <c r="S230" s="203"/>
      <c r="T230" s="325"/>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7"/>
      <c r="AR230" s="325"/>
      <c r="AS230" s="326"/>
      <c r="AT230" s="326"/>
      <c r="AU230" s="326"/>
      <c r="AV230" s="326"/>
      <c r="AW230" s="326"/>
      <c r="AX230" s="326"/>
      <c r="AY230" s="326"/>
      <c r="AZ230" s="326"/>
      <c r="BA230" s="326"/>
      <c r="BB230" s="326"/>
      <c r="BC230" s="326"/>
      <c r="BD230" s="326"/>
      <c r="BE230" s="326"/>
      <c r="BF230" s="326"/>
      <c r="BG230" s="326"/>
      <c r="BH230" s="326"/>
      <c r="BI230" s="326"/>
      <c r="BJ230" s="326"/>
      <c r="BK230" s="326"/>
      <c r="BL230" s="326"/>
      <c r="BM230" s="326"/>
      <c r="BN230" s="326"/>
      <c r="BO230" s="327"/>
      <c r="BP230" s="325"/>
      <c r="BQ230" s="326"/>
      <c r="BR230" s="326"/>
      <c r="BS230" s="326"/>
      <c r="BT230" s="326"/>
      <c r="BU230" s="326"/>
      <c r="BV230" s="326"/>
      <c r="BW230" s="326"/>
      <c r="BX230" s="326"/>
      <c r="BY230" s="326"/>
      <c r="BZ230" s="326"/>
      <c r="CA230" s="326"/>
      <c r="CB230" s="326"/>
      <c r="CC230" s="326"/>
      <c r="CD230" s="326"/>
      <c r="CE230" s="326"/>
      <c r="CF230" s="326"/>
      <c r="CG230" s="326"/>
      <c r="CH230" s="326"/>
      <c r="CI230" s="326"/>
      <c r="CJ230" s="326"/>
      <c r="CK230" s="326"/>
      <c r="CL230" s="326"/>
      <c r="CM230" s="327"/>
      <c r="CN230" s="204"/>
      <c r="CO230" s="204"/>
      <c r="CP230" s="204"/>
      <c r="CQ230" s="98"/>
    </row>
    <row r="231" spans="1:95" s="107" customFormat="1" ht="18" customHeight="1" x14ac:dyDescent="0.2">
      <c r="A231" s="132" t="s">
        <v>201</v>
      </c>
      <c r="B231" s="104"/>
      <c r="C231" s="105" t="s">
        <v>178</v>
      </c>
      <c r="D231" s="104">
        <v>310</v>
      </c>
      <c r="E231" s="114">
        <v>285617.03999999998</v>
      </c>
      <c r="F231" s="114">
        <v>1000000</v>
      </c>
      <c r="G231" s="113">
        <v>0</v>
      </c>
      <c r="H231" s="114">
        <v>0</v>
      </c>
      <c r="I231" s="114">
        <v>0</v>
      </c>
      <c r="J231" s="114">
        <v>0</v>
      </c>
      <c r="K231" s="114">
        <v>0</v>
      </c>
      <c r="L231" s="110"/>
      <c r="M231" s="202"/>
      <c r="N231" s="203"/>
      <c r="O231" s="203"/>
      <c r="P231" s="203"/>
      <c r="Q231" s="203"/>
      <c r="R231" s="203"/>
      <c r="S231" s="203"/>
      <c r="T231" s="325"/>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7"/>
      <c r="AR231" s="325"/>
      <c r="AS231" s="326"/>
      <c r="AT231" s="326"/>
      <c r="AU231" s="326"/>
      <c r="AV231" s="326"/>
      <c r="AW231" s="326"/>
      <c r="AX231" s="326"/>
      <c r="AY231" s="326"/>
      <c r="AZ231" s="326"/>
      <c r="BA231" s="326"/>
      <c r="BB231" s="326"/>
      <c r="BC231" s="326"/>
      <c r="BD231" s="326"/>
      <c r="BE231" s="326"/>
      <c r="BF231" s="326"/>
      <c r="BG231" s="326"/>
      <c r="BH231" s="326"/>
      <c r="BI231" s="326"/>
      <c r="BJ231" s="326"/>
      <c r="BK231" s="326"/>
      <c r="BL231" s="326"/>
      <c r="BM231" s="326"/>
      <c r="BN231" s="326"/>
      <c r="BO231" s="327"/>
      <c r="BP231" s="325"/>
      <c r="BQ231" s="326"/>
      <c r="BR231" s="326"/>
      <c r="BS231" s="326"/>
      <c r="BT231" s="326"/>
      <c r="BU231" s="326"/>
      <c r="BV231" s="326"/>
      <c r="BW231" s="326"/>
      <c r="BX231" s="326"/>
      <c r="BY231" s="326"/>
      <c r="BZ231" s="326"/>
      <c r="CA231" s="326"/>
      <c r="CB231" s="326"/>
      <c r="CC231" s="326"/>
      <c r="CD231" s="326"/>
      <c r="CE231" s="326"/>
      <c r="CF231" s="326"/>
      <c r="CG231" s="326"/>
      <c r="CH231" s="326"/>
      <c r="CI231" s="326"/>
      <c r="CJ231" s="326"/>
      <c r="CK231" s="326"/>
      <c r="CL231" s="326"/>
      <c r="CM231" s="327"/>
      <c r="CN231" s="204"/>
      <c r="CO231" s="204"/>
      <c r="CP231" s="204"/>
      <c r="CQ231" s="98"/>
    </row>
    <row r="232" spans="1:95" s="107" customFormat="1" ht="42.75" customHeight="1" x14ac:dyDescent="0.2">
      <c r="A232" s="132" t="s">
        <v>206</v>
      </c>
      <c r="B232" s="104"/>
      <c r="C232" s="105" t="s">
        <v>178</v>
      </c>
      <c r="D232" s="104">
        <v>346</v>
      </c>
      <c r="E232" s="106">
        <v>542892.96</v>
      </c>
      <c r="F232" s="114">
        <v>745291.07</v>
      </c>
      <c r="G232" s="113">
        <v>186000</v>
      </c>
      <c r="H232" s="114">
        <v>100000</v>
      </c>
      <c r="I232" s="114">
        <f t="shared" ref="I232" si="138">H232</f>
        <v>100000</v>
      </c>
      <c r="J232" s="114">
        <f t="shared" si="137"/>
        <v>100000</v>
      </c>
      <c r="K232" s="114">
        <f t="shared" si="137"/>
        <v>100000</v>
      </c>
      <c r="L232" s="110"/>
      <c r="M232" s="202"/>
      <c r="N232" s="203"/>
      <c r="O232" s="203"/>
      <c r="P232" s="203"/>
      <c r="Q232" s="203"/>
      <c r="R232" s="203"/>
      <c r="S232" s="203"/>
      <c r="T232" s="325"/>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7"/>
      <c r="AR232" s="325"/>
      <c r="AS232" s="326"/>
      <c r="AT232" s="326"/>
      <c r="AU232" s="326"/>
      <c r="AV232" s="326"/>
      <c r="AW232" s="326"/>
      <c r="AX232" s="326"/>
      <c r="AY232" s="326"/>
      <c r="AZ232" s="326"/>
      <c r="BA232" s="326"/>
      <c r="BB232" s="326"/>
      <c r="BC232" s="326"/>
      <c r="BD232" s="326"/>
      <c r="BE232" s="326"/>
      <c r="BF232" s="326"/>
      <c r="BG232" s="326"/>
      <c r="BH232" s="326"/>
      <c r="BI232" s="326"/>
      <c r="BJ232" s="326"/>
      <c r="BK232" s="326"/>
      <c r="BL232" s="326"/>
      <c r="BM232" s="326"/>
      <c r="BN232" s="326"/>
      <c r="BO232" s="327"/>
      <c r="BP232" s="325"/>
      <c r="BQ232" s="326"/>
      <c r="BR232" s="326"/>
      <c r="BS232" s="326"/>
      <c r="BT232" s="326"/>
      <c r="BU232" s="326"/>
      <c r="BV232" s="326"/>
      <c r="BW232" s="326"/>
      <c r="BX232" s="326"/>
      <c r="BY232" s="326"/>
      <c r="BZ232" s="326"/>
      <c r="CA232" s="326"/>
      <c r="CB232" s="326"/>
      <c r="CC232" s="326"/>
      <c r="CD232" s="326"/>
      <c r="CE232" s="326"/>
      <c r="CF232" s="326"/>
      <c r="CG232" s="326"/>
      <c r="CH232" s="326"/>
      <c r="CI232" s="326"/>
      <c r="CJ232" s="326"/>
      <c r="CK232" s="326"/>
      <c r="CL232" s="326"/>
      <c r="CM232" s="327"/>
      <c r="CN232" s="204"/>
      <c r="CO232" s="204"/>
      <c r="CP232" s="204"/>
      <c r="CQ232" s="98"/>
    </row>
    <row r="233" spans="1:95" s="119" customFormat="1" ht="30" customHeight="1" x14ac:dyDescent="0.3">
      <c r="A233" s="129" t="s">
        <v>61</v>
      </c>
      <c r="B233" s="312" t="s">
        <v>228</v>
      </c>
      <c r="C233" s="313"/>
      <c r="D233" s="314"/>
      <c r="E233" s="117">
        <f>E234</f>
        <v>2098982.04</v>
      </c>
      <c r="F233" s="117">
        <f t="shared" ref="F233" si="139">F234</f>
        <v>786952.89999999991</v>
      </c>
      <c r="G233" s="117">
        <f t="shared" ref="G233" si="140">G234</f>
        <v>1628026.5900000003</v>
      </c>
      <c r="H233" s="117">
        <f t="shared" ref="H233" si="141">H234</f>
        <v>1662361.1700000002</v>
      </c>
      <c r="I233" s="117">
        <f t="shared" ref="I233" si="142">I234</f>
        <v>1607875.81</v>
      </c>
      <c r="J233" s="117">
        <f t="shared" si="137"/>
        <v>1607875.81</v>
      </c>
      <c r="K233" s="117">
        <f t="shared" si="137"/>
        <v>1607875.81</v>
      </c>
      <c r="L233" s="118"/>
      <c r="M233" s="202"/>
      <c r="N233" s="203"/>
      <c r="O233" s="203"/>
      <c r="P233" s="203"/>
      <c r="Q233" s="203"/>
      <c r="R233" s="203"/>
      <c r="S233" s="203"/>
      <c r="T233" s="325"/>
      <c r="U233" s="326"/>
      <c r="V233" s="326"/>
      <c r="W233" s="326"/>
      <c r="X233" s="326"/>
      <c r="Y233" s="326"/>
      <c r="Z233" s="326"/>
      <c r="AA233" s="326"/>
      <c r="AB233" s="326"/>
      <c r="AC233" s="326"/>
      <c r="AD233" s="326"/>
      <c r="AE233" s="326"/>
      <c r="AF233" s="326"/>
      <c r="AG233" s="326"/>
      <c r="AH233" s="326"/>
      <c r="AI233" s="326"/>
      <c r="AJ233" s="326"/>
      <c r="AK233" s="326"/>
      <c r="AL233" s="326"/>
      <c r="AM233" s="326"/>
      <c r="AN233" s="326"/>
      <c r="AO233" s="326"/>
      <c r="AP233" s="326"/>
      <c r="AQ233" s="327"/>
      <c r="AR233" s="325"/>
      <c r="AS233" s="326"/>
      <c r="AT233" s="326"/>
      <c r="AU233" s="326"/>
      <c r="AV233" s="326"/>
      <c r="AW233" s="326"/>
      <c r="AX233" s="326"/>
      <c r="AY233" s="326"/>
      <c r="AZ233" s="326"/>
      <c r="BA233" s="326"/>
      <c r="BB233" s="326"/>
      <c r="BC233" s="326"/>
      <c r="BD233" s="326"/>
      <c r="BE233" s="326"/>
      <c r="BF233" s="326"/>
      <c r="BG233" s="326"/>
      <c r="BH233" s="326"/>
      <c r="BI233" s="326"/>
      <c r="BJ233" s="326"/>
      <c r="BK233" s="326"/>
      <c r="BL233" s="326"/>
      <c r="BM233" s="326"/>
      <c r="BN233" s="326"/>
      <c r="BO233" s="327"/>
      <c r="BP233" s="325"/>
      <c r="BQ233" s="326"/>
      <c r="BR233" s="326"/>
      <c r="BS233" s="326"/>
      <c r="BT233" s="326"/>
      <c r="BU233" s="326"/>
      <c r="BV233" s="326"/>
      <c r="BW233" s="326"/>
      <c r="BX233" s="326"/>
      <c r="BY233" s="326"/>
      <c r="BZ233" s="326"/>
      <c r="CA233" s="326"/>
      <c r="CB233" s="326"/>
      <c r="CC233" s="326"/>
      <c r="CD233" s="326"/>
      <c r="CE233" s="326"/>
      <c r="CF233" s="326"/>
      <c r="CG233" s="326"/>
      <c r="CH233" s="326"/>
      <c r="CI233" s="326"/>
      <c r="CJ233" s="326"/>
      <c r="CK233" s="326"/>
      <c r="CL233" s="326"/>
      <c r="CM233" s="327"/>
      <c r="CN233" s="204"/>
      <c r="CO233" s="204"/>
      <c r="CP233" s="204"/>
      <c r="CQ233" s="98"/>
    </row>
    <row r="234" spans="1:95" s="57" customFormat="1" ht="26.25" customHeight="1" x14ac:dyDescent="0.2">
      <c r="A234" s="285" t="s">
        <v>99</v>
      </c>
      <c r="B234" s="286">
        <v>2100</v>
      </c>
      <c r="C234" s="286" t="s">
        <v>60</v>
      </c>
      <c r="D234" s="277"/>
      <c r="E234" s="280">
        <f>E236+E240</f>
        <v>2098982.04</v>
      </c>
      <c r="F234" s="281">
        <f t="shared" ref="F234:I234" si="143">F236+F240</f>
        <v>786952.89999999991</v>
      </c>
      <c r="G234" s="280">
        <f t="shared" si="143"/>
        <v>1628026.5900000003</v>
      </c>
      <c r="H234" s="280">
        <f t="shared" si="143"/>
        <v>1662361.1700000002</v>
      </c>
      <c r="I234" s="280">
        <f t="shared" si="143"/>
        <v>1607875.81</v>
      </c>
      <c r="J234" s="280">
        <f>I234</f>
        <v>1607875.81</v>
      </c>
      <c r="K234" s="280" t="s">
        <v>60</v>
      </c>
      <c r="M234" s="202"/>
      <c r="N234" s="203"/>
      <c r="O234" s="203"/>
      <c r="P234" s="203"/>
      <c r="Q234" s="203"/>
      <c r="R234" s="203"/>
      <c r="S234" s="203"/>
      <c r="T234" s="325"/>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7"/>
      <c r="AR234" s="325"/>
      <c r="AS234" s="326"/>
      <c r="AT234" s="326"/>
      <c r="AU234" s="326"/>
      <c r="AV234" s="326"/>
      <c r="AW234" s="326"/>
      <c r="AX234" s="326"/>
      <c r="AY234" s="326"/>
      <c r="AZ234" s="326"/>
      <c r="BA234" s="326"/>
      <c r="BB234" s="326"/>
      <c r="BC234" s="326"/>
      <c r="BD234" s="326"/>
      <c r="BE234" s="326"/>
      <c r="BF234" s="326"/>
      <c r="BG234" s="326"/>
      <c r="BH234" s="326"/>
      <c r="BI234" s="326"/>
      <c r="BJ234" s="326"/>
      <c r="BK234" s="326"/>
      <c r="BL234" s="326"/>
      <c r="BM234" s="326"/>
      <c r="BN234" s="326"/>
      <c r="BO234" s="327"/>
      <c r="BP234" s="325"/>
      <c r="BQ234" s="326"/>
      <c r="BR234" s="326"/>
      <c r="BS234" s="326"/>
      <c r="BT234" s="326"/>
      <c r="BU234" s="326"/>
      <c r="BV234" s="326"/>
      <c r="BW234" s="326"/>
      <c r="BX234" s="326"/>
      <c r="BY234" s="326"/>
      <c r="BZ234" s="326"/>
      <c r="CA234" s="326"/>
      <c r="CB234" s="326"/>
      <c r="CC234" s="326"/>
      <c r="CD234" s="326"/>
      <c r="CE234" s="326"/>
      <c r="CF234" s="326"/>
      <c r="CG234" s="326"/>
      <c r="CH234" s="326"/>
      <c r="CI234" s="326"/>
      <c r="CJ234" s="326"/>
      <c r="CK234" s="326"/>
      <c r="CL234" s="326"/>
      <c r="CM234" s="327"/>
      <c r="CN234" s="204"/>
      <c r="CO234" s="204"/>
      <c r="CP234" s="204"/>
      <c r="CQ234" s="98"/>
    </row>
    <row r="235" spans="1:95" s="57" customFormat="1" ht="25.5" customHeight="1" x14ac:dyDescent="0.2">
      <c r="A235" s="285"/>
      <c r="B235" s="286"/>
      <c r="C235" s="286"/>
      <c r="D235" s="277"/>
      <c r="E235" s="280"/>
      <c r="F235" s="281"/>
      <c r="G235" s="280"/>
      <c r="H235" s="280"/>
      <c r="I235" s="280"/>
      <c r="J235" s="280"/>
      <c r="K235" s="280"/>
      <c r="M235" s="202"/>
      <c r="N235" s="203"/>
      <c r="O235" s="203"/>
      <c r="P235" s="203"/>
      <c r="Q235" s="203"/>
      <c r="R235" s="203"/>
      <c r="S235" s="203"/>
      <c r="T235" s="325"/>
      <c r="U235" s="326"/>
      <c r="V235" s="326"/>
      <c r="W235" s="326"/>
      <c r="X235" s="326"/>
      <c r="Y235" s="326"/>
      <c r="Z235" s="326"/>
      <c r="AA235" s="326"/>
      <c r="AB235" s="326"/>
      <c r="AC235" s="326"/>
      <c r="AD235" s="326"/>
      <c r="AE235" s="326"/>
      <c r="AF235" s="326"/>
      <c r="AG235" s="326"/>
      <c r="AH235" s="326"/>
      <c r="AI235" s="326"/>
      <c r="AJ235" s="326"/>
      <c r="AK235" s="326"/>
      <c r="AL235" s="326"/>
      <c r="AM235" s="326"/>
      <c r="AN235" s="326"/>
      <c r="AO235" s="326"/>
      <c r="AP235" s="326"/>
      <c r="AQ235" s="327"/>
      <c r="AR235" s="325"/>
      <c r="AS235" s="326"/>
      <c r="AT235" s="326"/>
      <c r="AU235" s="326"/>
      <c r="AV235" s="326"/>
      <c r="AW235" s="326"/>
      <c r="AX235" s="326"/>
      <c r="AY235" s="326"/>
      <c r="AZ235" s="326"/>
      <c r="BA235" s="326"/>
      <c r="BB235" s="326"/>
      <c r="BC235" s="326"/>
      <c r="BD235" s="326"/>
      <c r="BE235" s="326"/>
      <c r="BF235" s="326"/>
      <c r="BG235" s="326"/>
      <c r="BH235" s="326"/>
      <c r="BI235" s="326"/>
      <c r="BJ235" s="326"/>
      <c r="BK235" s="326"/>
      <c r="BL235" s="326"/>
      <c r="BM235" s="326"/>
      <c r="BN235" s="326"/>
      <c r="BO235" s="327"/>
      <c r="BP235" s="325"/>
      <c r="BQ235" s="326"/>
      <c r="BR235" s="326"/>
      <c r="BS235" s="326"/>
      <c r="BT235" s="326"/>
      <c r="BU235" s="326"/>
      <c r="BV235" s="326"/>
      <c r="BW235" s="326"/>
      <c r="BX235" s="326"/>
      <c r="BY235" s="326"/>
      <c r="BZ235" s="326"/>
      <c r="CA235" s="326"/>
      <c r="CB235" s="326"/>
      <c r="CC235" s="326"/>
      <c r="CD235" s="326"/>
      <c r="CE235" s="326"/>
      <c r="CF235" s="326"/>
      <c r="CG235" s="326"/>
      <c r="CH235" s="326"/>
      <c r="CI235" s="326"/>
      <c r="CJ235" s="326"/>
      <c r="CK235" s="326"/>
      <c r="CL235" s="326"/>
      <c r="CM235" s="327"/>
      <c r="CN235" s="204"/>
      <c r="CO235" s="204"/>
      <c r="CP235" s="204"/>
      <c r="CQ235" s="98"/>
    </row>
    <row r="236" spans="1:95" s="57" customFormat="1" ht="18" customHeight="1" x14ac:dyDescent="0.2">
      <c r="A236" s="285" t="s">
        <v>100</v>
      </c>
      <c r="B236" s="286">
        <v>2110</v>
      </c>
      <c r="C236" s="286">
        <v>111</v>
      </c>
      <c r="D236" s="277"/>
      <c r="E236" s="280">
        <f>SUM(E239:E239)</f>
        <v>1612121.3900000001</v>
      </c>
      <c r="F236" s="281">
        <f>SUM(F239:F239)</f>
        <v>604091.65999999992</v>
      </c>
      <c r="G236" s="280">
        <f>SUM(G239:G239)</f>
        <v>1250404.4500000002</v>
      </c>
      <c r="H236" s="280">
        <f>SUM(H239:H239)</f>
        <v>1276775.0900000001</v>
      </c>
      <c r="I236" s="280">
        <f>SUM(I239:I239)</f>
        <v>1234927.6599999999</v>
      </c>
      <c r="J236" s="280">
        <f>I236</f>
        <v>1234927.6599999999</v>
      </c>
      <c r="K236" s="280" t="s">
        <v>60</v>
      </c>
      <c r="M236" s="202"/>
      <c r="N236" s="203"/>
      <c r="O236" s="203"/>
      <c r="P236" s="203"/>
      <c r="Q236" s="203"/>
      <c r="R236" s="203"/>
      <c r="S236" s="203"/>
      <c r="T236" s="325"/>
      <c r="U236" s="326"/>
      <c r="V236" s="326"/>
      <c r="W236" s="326"/>
      <c r="X236" s="326"/>
      <c r="Y236" s="326"/>
      <c r="Z236" s="326"/>
      <c r="AA236" s="326"/>
      <c r="AB236" s="326"/>
      <c r="AC236" s="326"/>
      <c r="AD236" s="326"/>
      <c r="AE236" s="326"/>
      <c r="AF236" s="326"/>
      <c r="AG236" s="326"/>
      <c r="AH236" s="326"/>
      <c r="AI236" s="326"/>
      <c r="AJ236" s="326"/>
      <c r="AK236" s="326"/>
      <c r="AL236" s="326"/>
      <c r="AM236" s="326"/>
      <c r="AN236" s="326"/>
      <c r="AO236" s="326"/>
      <c r="AP236" s="326"/>
      <c r="AQ236" s="327"/>
      <c r="AR236" s="325"/>
      <c r="AS236" s="326"/>
      <c r="AT236" s="326"/>
      <c r="AU236" s="326"/>
      <c r="AV236" s="326"/>
      <c r="AW236" s="326"/>
      <c r="AX236" s="326"/>
      <c r="AY236" s="326"/>
      <c r="AZ236" s="326"/>
      <c r="BA236" s="326"/>
      <c r="BB236" s="326"/>
      <c r="BC236" s="326"/>
      <c r="BD236" s="326"/>
      <c r="BE236" s="326"/>
      <c r="BF236" s="326"/>
      <c r="BG236" s="326"/>
      <c r="BH236" s="326"/>
      <c r="BI236" s="326"/>
      <c r="BJ236" s="326"/>
      <c r="BK236" s="326"/>
      <c r="BL236" s="326"/>
      <c r="BM236" s="326"/>
      <c r="BN236" s="326"/>
      <c r="BO236" s="327"/>
      <c r="BP236" s="325"/>
      <c r="BQ236" s="326"/>
      <c r="BR236" s="326"/>
      <c r="BS236" s="326"/>
      <c r="BT236" s="326"/>
      <c r="BU236" s="326"/>
      <c r="BV236" s="326"/>
      <c r="BW236" s="326"/>
      <c r="BX236" s="326"/>
      <c r="BY236" s="326"/>
      <c r="BZ236" s="326"/>
      <c r="CA236" s="326"/>
      <c r="CB236" s="326"/>
      <c r="CC236" s="326"/>
      <c r="CD236" s="326"/>
      <c r="CE236" s="326"/>
      <c r="CF236" s="326"/>
      <c r="CG236" s="326"/>
      <c r="CH236" s="326"/>
      <c r="CI236" s="326"/>
      <c r="CJ236" s="326"/>
      <c r="CK236" s="326"/>
      <c r="CL236" s="326"/>
      <c r="CM236" s="327"/>
      <c r="CN236" s="204"/>
      <c r="CO236" s="204"/>
      <c r="CP236" s="204"/>
      <c r="CQ236" s="98"/>
    </row>
    <row r="237" spans="1:95" s="57" customFormat="1" ht="18" customHeight="1" x14ac:dyDescent="0.2">
      <c r="A237" s="285"/>
      <c r="B237" s="286"/>
      <c r="C237" s="286"/>
      <c r="D237" s="277"/>
      <c r="E237" s="280"/>
      <c r="F237" s="281"/>
      <c r="G237" s="280"/>
      <c r="H237" s="280"/>
      <c r="I237" s="280"/>
      <c r="J237" s="280"/>
      <c r="K237" s="280"/>
      <c r="L237" s="111"/>
      <c r="M237" s="202"/>
      <c r="N237" s="203"/>
      <c r="O237" s="203"/>
      <c r="P237" s="203"/>
      <c r="Q237" s="203"/>
      <c r="R237" s="203"/>
      <c r="S237" s="203"/>
      <c r="T237" s="325"/>
      <c r="U237" s="326"/>
      <c r="V237" s="326"/>
      <c r="W237" s="326"/>
      <c r="X237" s="326"/>
      <c r="Y237" s="326"/>
      <c r="Z237" s="326"/>
      <c r="AA237" s="326"/>
      <c r="AB237" s="326"/>
      <c r="AC237" s="326"/>
      <c r="AD237" s="326"/>
      <c r="AE237" s="326"/>
      <c r="AF237" s="326"/>
      <c r="AG237" s="326"/>
      <c r="AH237" s="326"/>
      <c r="AI237" s="326"/>
      <c r="AJ237" s="326"/>
      <c r="AK237" s="326"/>
      <c r="AL237" s="326"/>
      <c r="AM237" s="326"/>
      <c r="AN237" s="326"/>
      <c r="AO237" s="326"/>
      <c r="AP237" s="326"/>
      <c r="AQ237" s="327"/>
      <c r="AR237" s="325"/>
      <c r="AS237" s="326"/>
      <c r="AT237" s="326"/>
      <c r="AU237" s="326"/>
      <c r="AV237" s="326"/>
      <c r="AW237" s="326"/>
      <c r="AX237" s="326"/>
      <c r="AY237" s="326"/>
      <c r="AZ237" s="326"/>
      <c r="BA237" s="326"/>
      <c r="BB237" s="326"/>
      <c r="BC237" s="326"/>
      <c r="BD237" s="326"/>
      <c r="BE237" s="326"/>
      <c r="BF237" s="326"/>
      <c r="BG237" s="326"/>
      <c r="BH237" s="326"/>
      <c r="BI237" s="326"/>
      <c r="BJ237" s="326"/>
      <c r="BK237" s="326"/>
      <c r="BL237" s="326"/>
      <c r="BM237" s="326"/>
      <c r="BN237" s="326"/>
      <c r="BO237" s="327"/>
      <c r="BP237" s="325"/>
      <c r="BQ237" s="326"/>
      <c r="BR237" s="326"/>
      <c r="BS237" s="326"/>
      <c r="BT237" s="326"/>
      <c r="BU237" s="326"/>
      <c r="BV237" s="326"/>
      <c r="BW237" s="326"/>
      <c r="BX237" s="326"/>
      <c r="BY237" s="326"/>
      <c r="BZ237" s="326"/>
      <c r="CA237" s="326"/>
      <c r="CB237" s="326"/>
      <c r="CC237" s="326"/>
      <c r="CD237" s="326"/>
      <c r="CE237" s="326"/>
      <c r="CF237" s="326"/>
      <c r="CG237" s="326"/>
      <c r="CH237" s="326"/>
      <c r="CI237" s="326"/>
      <c r="CJ237" s="326"/>
      <c r="CK237" s="326"/>
      <c r="CL237" s="326"/>
      <c r="CM237" s="327"/>
      <c r="CN237" s="204"/>
      <c r="CO237" s="204"/>
      <c r="CP237" s="204"/>
      <c r="CQ237" s="98"/>
    </row>
    <row r="238" spans="1:95" s="103" customFormat="1" ht="18" customHeight="1" x14ac:dyDescent="0.2">
      <c r="A238" s="130" t="s">
        <v>190</v>
      </c>
      <c r="B238" s="99"/>
      <c r="C238" s="100"/>
      <c r="D238" s="104"/>
      <c r="E238" s="101"/>
      <c r="F238" s="101"/>
      <c r="G238" s="102"/>
      <c r="H238" s="99"/>
      <c r="I238" s="99"/>
      <c r="J238" s="99"/>
      <c r="K238" s="99"/>
      <c r="L238" s="109"/>
      <c r="M238" s="202"/>
      <c r="N238" s="203"/>
      <c r="O238" s="203"/>
      <c r="P238" s="203"/>
      <c r="Q238" s="203"/>
      <c r="R238" s="203"/>
      <c r="S238" s="203"/>
      <c r="T238" s="325"/>
      <c r="U238" s="326"/>
      <c r="V238" s="326"/>
      <c r="W238" s="326"/>
      <c r="X238" s="326"/>
      <c r="Y238" s="326"/>
      <c r="Z238" s="326"/>
      <c r="AA238" s="326"/>
      <c r="AB238" s="326"/>
      <c r="AC238" s="326"/>
      <c r="AD238" s="326"/>
      <c r="AE238" s="326"/>
      <c r="AF238" s="326"/>
      <c r="AG238" s="326"/>
      <c r="AH238" s="326"/>
      <c r="AI238" s="326"/>
      <c r="AJ238" s="326"/>
      <c r="AK238" s="326"/>
      <c r="AL238" s="326"/>
      <c r="AM238" s="326"/>
      <c r="AN238" s="326"/>
      <c r="AO238" s="326"/>
      <c r="AP238" s="326"/>
      <c r="AQ238" s="327"/>
      <c r="AR238" s="325"/>
      <c r="AS238" s="326"/>
      <c r="AT238" s="326"/>
      <c r="AU238" s="326"/>
      <c r="AV238" s="326"/>
      <c r="AW238" s="326"/>
      <c r="AX238" s="326"/>
      <c r="AY238" s="326"/>
      <c r="AZ238" s="326"/>
      <c r="BA238" s="326"/>
      <c r="BB238" s="326"/>
      <c r="BC238" s="326"/>
      <c r="BD238" s="326"/>
      <c r="BE238" s="326"/>
      <c r="BF238" s="326"/>
      <c r="BG238" s="326"/>
      <c r="BH238" s="326"/>
      <c r="BI238" s="326"/>
      <c r="BJ238" s="326"/>
      <c r="BK238" s="326"/>
      <c r="BL238" s="326"/>
      <c r="BM238" s="326"/>
      <c r="BN238" s="326"/>
      <c r="BO238" s="327"/>
      <c r="BP238" s="325"/>
      <c r="BQ238" s="326"/>
      <c r="BR238" s="326"/>
      <c r="BS238" s="326"/>
      <c r="BT238" s="326"/>
      <c r="BU238" s="326"/>
      <c r="BV238" s="326"/>
      <c r="BW238" s="326"/>
      <c r="BX238" s="326"/>
      <c r="BY238" s="326"/>
      <c r="BZ238" s="326"/>
      <c r="CA238" s="326"/>
      <c r="CB238" s="326"/>
      <c r="CC238" s="326"/>
      <c r="CD238" s="326"/>
      <c r="CE238" s="326"/>
      <c r="CF238" s="326"/>
      <c r="CG238" s="326"/>
      <c r="CH238" s="326"/>
      <c r="CI238" s="326"/>
      <c r="CJ238" s="326"/>
      <c r="CK238" s="326"/>
      <c r="CL238" s="326"/>
      <c r="CM238" s="327"/>
      <c r="CN238" s="204"/>
      <c r="CO238" s="204"/>
      <c r="CP238" s="204"/>
      <c r="CQ238" s="98"/>
    </row>
    <row r="239" spans="1:95" s="107" customFormat="1" ht="18" customHeight="1" x14ac:dyDescent="0.2">
      <c r="A239" s="131" t="s">
        <v>191</v>
      </c>
      <c r="B239" s="104"/>
      <c r="C239" s="105" t="s">
        <v>181</v>
      </c>
      <c r="D239" s="104">
        <v>211</v>
      </c>
      <c r="E239" s="120">
        <f>362172.4+1249948.99</f>
        <v>1612121.3900000001</v>
      </c>
      <c r="F239" s="114">
        <f>121103.31+482988.35</f>
        <v>604091.65999999992</v>
      </c>
      <c r="G239" s="113">
        <f>91621.12+1158783.33</f>
        <v>1250404.4500000002</v>
      </c>
      <c r="H239" s="114">
        <v>1276775.0900000001</v>
      </c>
      <c r="I239" s="114">
        <v>1234927.6599999999</v>
      </c>
      <c r="J239" s="114">
        <f>I239</f>
        <v>1234927.6599999999</v>
      </c>
      <c r="K239" s="104" t="s">
        <v>3</v>
      </c>
      <c r="L239" s="110"/>
      <c r="M239" s="202"/>
      <c r="N239" s="203"/>
      <c r="O239" s="203"/>
      <c r="P239" s="203"/>
      <c r="Q239" s="203"/>
      <c r="R239" s="203"/>
      <c r="S239" s="203"/>
      <c r="T239" s="325"/>
      <c r="U239" s="326"/>
      <c r="V239" s="326"/>
      <c r="W239" s="326"/>
      <c r="X239" s="326"/>
      <c r="Y239" s="326"/>
      <c r="Z239" s="326"/>
      <c r="AA239" s="326"/>
      <c r="AB239" s="326"/>
      <c r="AC239" s="326"/>
      <c r="AD239" s="326"/>
      <c r="AE239" s="326"/>
      <c r="AF239" s="326"/>
      <c r="AG239" s="326"/>
      <c r="AH239" s="326"/>
      <c r="AI239" s="326"/>
      <c r="AJ239" s="326"/>
      <c r="AK239" s="326"/>
      <c r="AL239" s="326"/>
      <c r="AM239" s="326"/>
      <c r="AN239" s="326"/>
      <c r="AO239" s="326"/>
      <c r="AP239" s="326"/>
      <c r="AQ239" s="327"/>
      <c r="AR239" s="325"/>
      <c r="AS239" s="326"/>
      <c r="AT239" s="326"/>
      <c r="AU239" s="326"/>
      <c r="AV239" s="326"/>
      <c r="AW239" s="326"/>
      <c r="AX239" s="326"/>
      <c r="AY239" s="326"/>
      <c r="AZ239" s="326"/>
      <c r="BA239" s="326"/>
      <c r="BB239" s="326"/>
      <c r="BC239" s="326"/>
      <c r="BD239" s="326"/>
      <c r="BE239" s="326"/>
      <c r="BF239" s="326"/>
      <c r="BG239" s="326"/>
      <c r="BH239" s="326"/>
      <c r="BI239" s="326"/>
      <c r="BJ239" s="326"/>
      <c r="BK239" s="326"/>
      <c r="BL239" s="326"/>
      <c r="BM239" s="326"/>
      <c r="BN239" s="326"/>
      <c r="BO239" s="327"/>
      <c r="BP239" s="325"/>
      <c r="BQ239" s="326"/>
      <c r="BR239" s="326"/>
      <c r="BS239" s="326"/>
      <c r="BT239" s="326"/>
      <c r="BU239" s="326"/>
      <c r="BV239" s="326"/>
      <c r="BW239" s="326"/>
      <c r="BX239" s="326"/>
      <c r="BY239" s="326"/>
      <c r="BZ239" s="326"/>
      <c r="CA239" s="326"/>
      <c r="CB239" s="326"/>
      <c r="CC239" s="326"/>
      <c r="CD239" s="326"/>
      <c r="CE239" s="326"/>
      <c r="CF239" s="326"/>
      <c r="CG239" s="326"/>
      <c r="CH239" s="326"/>
      <c r="CI239" s="326"/>
      <c r="CJ239" s="326"/>
      <c r="CK239" s="326"/>
      <c r="CL239" s="326"/>
      <c r="CM239" s="327"/>
      <c r="CN239" s="204"/>
      <c r="CO239" s="204"/>
      <c r="CP239" s="204"/>
      <c r="CQ239" s="98"/>
    </row>
    <row r="240" spans="1:95" s="57" customFormat="1" ht="87.75" customHeight="1" x14ac:dyDescent="0.2">
      <c r="A240" s="80" t="s">
        <v>72</v>
      </c>
      <c r="B240" s="79">
        <v>2140</v>
      </c>
      <c r="C240" s="79">
        <v>119</v>
      </c>
      <c r="D240" s="76"/>
      <c r="E240" s="81">
        <f>E241</f>
        <v>486860.65</v>
      </c>
      <c r="F240" s="169">
        <f t="shared" ref="F240" si="144">F241</f>
        <v>182861.24</v>
      </c>
      <c r="G240" s="81">
        <f t="shared" ref="G240" si="145">G241</f>
        <v>377622.14</v>
      </c>
      <c r="H240" s="81">
        <f t="shared" ref="H240" si="146">H241</f>
        <v>385586.08</v>
      </c>
      <c r="I240" s="81">
        <f t="shared" ref="I240" si="147">I241</f>
        <v>372948.15</v>
      </c>
      <c r="J240" s="81">
        <f>I240</f>
        <v>372948.15</v>
      </c>
      <c r="K240" s="175" t="s">
        <v>60</v>
      </c>
      <c r="M240" s="202"/>
      <c r="N240" s="203"/>
      <c r="O240" s="203"/>
      <c r="P240" s="203"/>
      <c r="Q240" s="203"/>
      <c r="R240" s="203"/>
      <c r="S240" s="203"/>
      <c r="T240" s="325"/>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6"/>
      <c r="AQ240" s="327"/>
      <c r="AR240" s="325"/>
      <c r="AS240" s="326"/>
      <c r="AT240" s="326"/>
      <c r="AU240" s="326"/>
      <c r="AV240" s="326"/>
      <c r="AW240" s="326"/>
      <c r="AX240" s="326"/>
      <c r="AY240" s="326"/>
      <c r="AZ240" s="326"/>
      <c r="BA240" s="326"/>
      <c r="BB240" s="326"/>
      <c r="BC240" s="326"/>
      <c r="BD240" s="326"/>
      <c r="BE240" s="326"/>
      <c r="BF240" s="326"/>
      <c r="BG240" s="326"/>
      <c r="BH240" s="326"/>
      <c r="BI240" s="326"/>
      <c r="BJ240" s="326"/>
      <c r="BK240" s="326"/>
      <c r="BL240" s="326"/>
      <c r="BM240" s="326"/>
      <c r="BN240" s="326"/>
      <c r="BO240" s="327"/>
      <c r="BP240" s="325"/>
      <c r="BQ240" s="326"/>
      <c r="BR240" s="326"/>
      <c r="BS240" s="326"/>
      <c r="BT240" s="326"/>
      <c r="BU240" s="326"/>
      <c r="BV240" s="326"/>
      <c r="BW240" s="326"/>
      <c r="BX240" s="326"/>
      <c r="BY240" s="326"/>
      <c r="BZ240" s="326"/>
      <c r="CA240" s="326"/>
      <c r="CB240" s="326"/>
      <c r="CC240" s="326"/>
      <c r="CD240" s="326"/>
      <c r="CE240" s="326"/>
      <c r="CF240" s="326"/>
      <c r="CG240" s="326"/>
      <c r="CH240" s="326"/>
      <c r="CI240" s="326"/>
      <c r="CJ240" s="326"/>
      <c r="CK240" s="326"/>
      <c r="CL240" s="326"/>
      <c r="CM240" s="327"/>
      <c r="CN240" s="204"/>
      <c r="CO240" s="204"/>
      <c r="CP240" s="204"/>
      <c r="CQ240" s="98"/>
    </row>
    <row r="241" spans="1:95" s="67" customFormat="1" ht="30" customHeight="1" x14ac:dyDescent="0.2">
      <c r="A241" s="283" t="s">
        <v>101</v>
      </c>
      <c r="B241" s="277">
        <v>2141</v>
      </c>
      <c r="C241" s="277">
        <v>119</v>
      </c>
      <c r="D241" s="277"/>
      <c r="E241" s="278">
        <f>E243</f>
        <v>486860.65</v>
      </c>
      <c r="F241" s="288">
        <f t="shared" ref="F241:I241" si="148">F243</f>
        <v>182861.24</v>
      </c>
      <c r="G241" s="278">
        <f t="shared" si="148"/>
        <v>377622.14</v>
      </c>
      <c r="H241" s="278">
        <f t="shared" si="148"/>
        <v>385586.08</v>
      </c>
      <c r="I241" s="278">
        <f t="shared" si="148"/>
        <v>372948.15</v>
      </c>
      <c r="J241" s="278">
        <f>I241</f>
        <v>372948.15</v>
      </c>
      <c r="K241" s="278" t="s">
        <v>60</v>
      </c>
      <c r="M241" s="202"/>
      <c r="N241" s="203"/>
      <c r="O241" s="203"/>
      <c r="P241" s="203"/>
      <c r="Q241" s="203"/>
      <c r="R241" s="203"/>
      <c r="S241" s="203"/>
      <c r="T241" s="325"/>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7"/>
      <c r="AR241" s="325"/>
      <c r="AS241" s="326"/>
      <c r="AT241" s="326"/>
      <c r="AU241" s="326"/>
      <c r="AV241" s="326"/>
      <c r="AW241" s="326"/>
      <c r="AX241" s="326"/>
      <c r="AY241" s="326"/>
      <c r="AZ241" s="326"/>
      <c r="BA241" s="326"/>
      <c r="BB241" s="326"/>
      <c r="BC241" s="326"/>
      <c r="BD241" s="326"/>
      <c r="BE241" s="326"/>
      <c r="BF241" s="326"/>
      <c r="BG241" s="326"/>
      <c r="BH241" s="326"/>
      <c r="BI241" s="326"/>
      <c r="BJ241" s="326"/>
      <c r="BK241" s="326"/>
      <c r="BL241" s="326"/>
      <c r="BM241" s="326"/>
      <c r="BN241" s="326"/>
      <c r="BO241" s="327"/>
      <c r="BP241" s="325"/>
      <c r="BQ241" s="326"/>
      <c r="BR241" s="326"/>
      <c r="BS241" s="326"/>
      <c r="BT241" s="326"/>
      <c r="BU241" s="326"/>
      <c r="BV241" s="326"/>
      <c r="BW241" s="326"/>
      <c r="BX241" s="326"/>
      <c r="BY241" s="326"/>
      <c r="BZ241" s="326"/>
      <c r="CA241" s="326"/>
      <c r="CB241" s="326"/>
      <c r="CC241" s="326"/>
      <c r="CD241" s="326"/>
      <c r="CE241" s="326"/>
      <c r="CF241" s="326"/>
      <c r="CG241" s="326"/>
      <c r="CH241" s="326"/>
      <c r="CI241" s="326"/>
      <c r="CJ241" s="326"/>
      <c r="CK241" s="326"/>
      <c r="CL241" s="326"/>
      <c r="CM241" s="327"/>
      <c r="CN241" s="204"/>
      <c r="CO241" s="204"/>
      <c r="CP241" s="204"/>
      <c r="CQ241" s="98"/>
    </row>
    <row r="242" spans="1:95" s="67" customFormat="1" ht="15.75" customHeight="1" x14ac:dyDescent="0.2">
      <c r="A242" s="283"/>
      <c r="B242" s="277"/>
      <c r="C242" s="277"/>
      <c r="D242" s="277"/>
      <c r="E242" s="278"/>
      <c r="F242" s="288"/>
      <c r="G242" s="278"/>
      <c r="H242" s="278"/>
      <c r="I242" s="278"/>
      <c r="J242" s="278"/>
      <c r="K242" s="278"/>
      <c r="M242" s="202"/>
      <c r="N242" s="203"/>
      <c r="O242" s="203"/>
      <c r="P242" s="203"/>
      <c r="Q242" s="203"/>
      <c r="R242" s="203"/>
      <c r="S242" s="203"/>
      <c r="T242" s="325"/>
      <c r="U242" s="326"/>
      <c r="V242" s="326"/>
      <c r="W242" s="326"/>
      <c r="X242" s="326"/>
      <c r="Y242" s="326"/>
      <c r="Z242" s="326"/>
      <c r="AA242" s="326"/>
      <c r="AB242" s="326"/>
      <c r="AC242" s="326"/>
      <c r="AD242" s="326"/>
      <c r="AE242" s="326"/>
      <c r="AF242" s="326"/>
      <c r="AG242" s="326"/>
      <c r="AH242" s="326"/>
      <c r="AI242" s="326"/>
      <c r="AJ242" s="326"/>
      <c r="AK242" s="326"/>
      <c r="AL242" s="326"/>
      <c r="AM242" s="326"/>
      <c r="AN242" s="326"/>
      <c r="AO242" s="326"/>
      <c r="AP242" s="326"/>
      <c r="AQ242" s="327"/>
      <c r="AR242" s="325"/>
      <c r="AS242" s="326"/>
      <c r="AT242" s="326"/>
      <c r="AU242" s="326"/>
      <c r="AV242" s="326"/>
      <c r="AW242" s="326"/>
      <c r="AX242" s="326"/>
      <c r="AY242" s="326"/>
      <c r="AZ242" s="326"/>
      <c r="BA242" s="326"/>
      <c r="BB242" s="326"/>
      <c r="BC242" s="326"/>
      <c r="BD242" s="326"/>
      <c r="BE242" s="326"/>
      <c r="BF242" s="326"/>
      <c r="BG242" s="326"/>
      <c r="BH242" s="326"/>
      <c r="BI242" s="326"/>
      <c r="BJ242" s="326"/>
      <c r="BK242" s="326"/>
      <c r="BL242" s="326"/>
      <c r="BM242" s="326"/>
      <c r="BN242" s="326"/>
      <c r="BO242" s="327"/>
      <c r="BP242" s="325"/>
      <c r="BQ242" s="326"/>
      <c r="BR242" s="326"/>
      <c r="BS242" s="326"/>
      <c r="BT242" s="326"/>
      <c r="BU242" s="326"/>
      <c r="BV242" s="326"/>
      <c r="BW242" s="326"/>
      <c r="BX242" s="326"/>
      <c r="BY242" s="326"/>
      <c r="BZ242" s="326"/>
      <c r="CA242" s="326"/>
      <c r="CB242" s="326"/>
      <c r="CC242" s="326"/>
      <c r="CD242" s="326"/>
      <c r="CE242" s="326"/>
      <c r="CF242" s="326"/>
      <c r="CG242" s="326"/>
      <c r="CH242" s="326"/>
      <c r="CI242" s="326"/>
      <c r="CJ242" s="326"/>
      <c r="CK242" s="326"/>
      <c r="CL242" s="326"/>
      <c r="CM242" s="327"/>
      <c r="CN242" s="204"/>
      <c r="CO242" s="204"/>
      <c r="CP242" s="204"/>
      <c r="CQ242" s="98"/>
    </row>
    <row r="243" spans="1:95" s="107" customFormat="1" ht="18" customHeight="1" x14ac:dyDescent="0.2">
      <c r="A243" s="131" t="s">
        <v>192</v>
      </c>
      <c r="B243" s="104"/>
      <c r="C243" s="105" t="s">
        <v>181</v>
      </c>
      <c r="D243" s="104">
        <v>213</v>
      </c>
      <c r="E243" s="114">
        <f>109376.07+377484.58</f>
        <v>486860.65</v>
      </c>
      <c r="F243" s="114">
        <f>36998.77+145862.47</f>
        <v>182861.24</v>
      </c>
      <c r="G243" s="113">
        <f>27669.58+349952.56</f>
        <v>377622.14</v>
      </c>
      <c r="H243" s="114">
        <v>385586.08</v>
      </c>
      <c r="I243" s="114">
        <v>372948.15</v>
      </c>
      <c r="J243" s="114">
        <f>I243</f>
        <v>372948.15</v>
      </c>
      <c r="K243" s="104" t="s">
        <v>3</v>
      </c>
      <c r="L243" s="110"/>
      <c r="M243" s="202"/>
      <c r="N243" s="203"/>
      <c r="O243" s="203"/>
      <c r="P243" s="203"/>
      <c r="Q243" s="203"/>
      <c r="R243" s="203"/>
      <c r="S243" s="203"/>
      <c r="T243" s="325"/>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7"/>
      <c r="AR243" s="325"/>
      <c r="AS243" s="326"/>
      <c r="AT243" s="326"/>
      <c r="AU243" s="326"/>
      <c r="AV243" s="326"/>
      <c r="AW243" s="326"/>
      <c r="AX243" s="326"/>
      <c r="AY243" s="326"/>
      <c r="AZ243" s="326"/>
      <c r="BA243" s="326"/>
      <c r="BB243" s="326"/>
      <c r="BC243" s="326"/>
      <c r="BD243" s="326"/>
      <c r="BE243" s="326"/>
      <c r="BF243" s="326"/>
      <c r="BG243" s="326"/>
      <c r="BH243" s="326"/>
      <c r="BI243" s="326"/>
      <c r="BJ243" s="326"/>
      <c r="BK243" s="326"/>
      <c r="BL243" s="326"/>
      <c r="BM243" s="326"/>
      <c r="BN243" s="326"/>
      <c r="BO243" s="327"/>
      <c r="BP243" s="325"/>
      <c r="BQ243" s="326"/>
      <c r="BR243" s="326"/>
      <c r="BS243" s="326"/>
      <c r="BT243" s="326"/>
      <c r="BU243" s="326"/>
      <c r="BV243" s="326"/>
      <c r="BW243" s="326"/>
      <c r="BX243" s="326"/>
      <c r="BY243" s="326"/>
      <c r="BZ243" s="326"/>
      <c r="CA243" s="326"/>
      <c r="CB243" s="326"/>
      <c r="CC243" s="326"/>
      <c r="CD243" s="326"/>
      <c r="CE243" s="326"/>
      <c r="CF243" s="326"/>
      <c r="CG243" s="326"/>
      <c r="CH243" s="326"/>
      <c r="CI243" s="326"/>
      <c r="CJ243" s="326"/>
      <c r="CK243" s="326"/>
      <c r="CL243" s="326"/>
      <c r="CM243" s="327"/>
      <c r="CN243" s="204"/>
      <c r="CO243" s="204"/>
      <c r="CP243" s="204"/>
      <c r="CQ243" s="98"/>
    </row>
    <row r="244" spans="1:95" s="119" customFormat="1" ht="30" hidden="1" customHeight="1" x14ac:dyDescent="0.3">
      <c r="A244" s="129" t="s">
        <v>61</v>
      </c>
      <c r="B244" s="312" t="s">
        <v>228</v>
      </c>
      <c r="C244" s="313"/>
      <c r="D244" s="314"/>
      <c r="E244" s="117">
        <f>E245</f>
        <v>0</v>
      </c>
      <c r="F244" s="167">
        <f t="shared" ref="F244:I244" si="149">F245</f>
        <v>0</v>
      </c>
      <c r="G244" s="117">
        <f t="shared" si="149"/>
        <v>0</v>
      </c>
      <c r="H244" s="117">
        <f t="shared" si="149"/>
        <v>0</v>
      </c>
      <c r="I244" s="117">
        <f t="shared" si="149"/>
        <v>0</v>
      </c>
      <c r="J244" s="117" t="s">
        <v>3</v>
      </c>
      <c r="K244" s="117" t="s">
        <v>3</v>
      </c>
      <c r="L244" s="118"/>
      <c r="M244" s="202"/>
      <c r="N244" s="203"/>
      <c r="O244" s="203"/>
      <c r="P244" s="203"/>
      <c r="Q244" s="203"/>
      <c r="R244" s="203"/>
      <c r="S244" s="203"/>
      <c r="T244" s="325"/>
      <c r="U244" s="326"/>
      <c r="V244" s="326"/>
      <c r="W244" s="326"/>
      <c r="X244" s="326"/>
      <c r="Y244" s="326"/>
      <c r="Z244" s="326"/>
      <c r="AA244" s="326"/>
      <c r="AB244" s="326"/>
      <c r="AC244" s="326"/>
      <c r="AD244" s="326"/>
      <c r="AE244" s="326"/>
      <c r="AF244" s="326"/>
      <c r="AG244" s="326"/>
      <c r="AH244" s="326"/>
      <c r="AI244" s="326"/>
      <c r="AJ244" s="326"/>
      <c r="AK244" s="326"/>
      <c r="AL244" s="326"/>
      <c r="AM244" s="326"/>
      <c r="AN244" s="326"/>
      <c r="AO244" s="326"/>
      <c r="AP244" s="326"/>
      <c r="AQ244" s="327"/>
      <c r="AR244" s="325"/>
      <c r="AS244" s="326"/>
      <c r="AT244" s="326"/>
      <c r="AU244" s="326"/>
      <c r="AV244" s="326"/>
      <c r="AW244" s="326"/>
      <c r="AX244" s="326"/>
      <c r="AY244" s="326"/>
      <c r="AZ244" s="326"/>
      <c r="BA244" s="326"/>
      <c r="BB244" s="326"/>
      <c r="BC244" s="326"/>
      <c r="BD244" s="326"/>
      <c r="BE244" s="326"/>
      <c r="BF244" s="326"/>
      <c r="BG244" s="326"/>
      <c r="BH244" s="326"/>
      <c r="BI244" s="326"/>
      <c r="BJ244" s="326"/>
      <c r="BK244" s="326"/>
      <c r="BL244" s="326"/>
      <c r="BM244" s="326"/>
      <c r="BN244" s="326"/>
      <c r="BO244" s="327"/>
      <c r="BP244" s="325"/>
      <c r="BQ244" s="326"/>
      <c r="BR244" s="326"/>
      <c r="BS244" s="326"/>
      <c r="BT244" s="326"/>
      <c r="BU244" s="326"/>
      <c r="BV244" s="326"/>
      <c r="BW244" s="326"/>
      <c r="BX244" s="326"/>
      <c r="BY244" s="326"/>
      <c r="BZ244" s="326"/>
      <c r="CA244" s="326"/>
      <c r="CB244" s="326"/>
      <c r="CC244" s="326"/>
      <c r="CD244" s="326"/>
      <c r="CE244" s="326"/>
      <c r="CF244" s="326"/>
      <c r="CG244" s="326"/>
      <c r="CH244" s="326"/>
      <c r="CI244" s="326"/>
      <c r="CJ244" s="326"/>
      <c r="CK244" s="326"/>
      <c r="CL244" s="326"/>
      <c r="CM244" s="327"/>
      <c r="CN244" s="204"/>
      <c r="CO244" s="204"/>
      <c r="CP244" s="204"/>
      <c r="CQ244" s="98"/>
    </row>
    <row r="245" spans="1:95" s="57" customFormat="1" ht="26.25" hidden="1" customHeight="1" x14ac:dyDescent="0.2">
      <c r="A245" s="285" t="s">
        <v>99</v>
      </c>
      <c r="B245" s="286">
        <v>2100</v>
      </c>
      <c r="C245" s="286" t="s">
        <v>60</v>
      </c>
      <c r="D245" s="277"/>
      <c r="E245" s="280">
        <f>E247+E251</f>
        <v>0</v>
      </c>
      <c r="F245" s="281">
        <f t="shared" ref="F245:I245" si="150">F247+F251</f>
        <v>0</v>
      </c>
      <c r="G245" s="280">
        <f t="shared" si="150"/>
        <v>0</v>
      </c>
      <c r="H245" s="280">
        <f t="shared" si="150"/>
        <v>0</v>
      </c>
      <c r="I245" s="280">
        <f t="shared" si="150"/>
        <v>0</v>
      </c>
      <c r="J245" s="280" t="s">
        <v>60</v>
      </c>
      <c r="K245" s="280" t="s">
        <v>60</v>
      </c>
      <c r="M245" s="202"/>
      <c r="N245" s="203"/>
      <c r="O245" s="203"/>
      <c r="P245" s="203"/>
      <c r="Q245" s="203"/>
      <c r="R245" s="203"/>
      <c r="S245" s="203"/>
      <c r="T245" s="325"/>
      <c r="U245" s="326"/>
      <c r="V245" s="326"/>
      <c r="W245" s="326"/>
      <c r="X245" s="326"/>
      <c r="Y245" s="326"/>
      <c r="Z245" s="326"/>
      <c r="AA245" s="326"/>
      <c r="AB245" s="326"/>
      <c r="AC245" s="326"/>
      <c r="AD245" s="326"/>
      <c r="AE245" s="326"/>
      <c r="AF245" s="326"/>
      <c r="AG245" s="326"/>
      <c r="AH245" s="326"/>
      <c r="AI245" s="326"/>
      <c r="AJ245" s="326"/>
      <c r="AK245" s="326"/>
      <c r="AL245" s="326"/>
      <c r="AM245" s="326"/>
      <c r="AN245" s="326"/>
      <c r="AO245" s="326"/>
      <c r="AP245" s="326"/>
      <c r="AQ245" s="327"/>
      <c r="AR245" s="325"/>
      <c r="AS245" s="326"/>
      <c r="AT245" s="326"/>
      <c r="AU245" s="326"/>
      <c r="AV245" s="326"/>
      <c r="AW245" s="326"/>
      <c r="AX245" s="326"/>
      <c r="AY245" s="326"/>
      <c r="AZ245" s="326"/>
      <c r="BA245" s="326"/>
      <c r="BB245" s="326"/>
      <c r="BC245" s="326"/>
      <c r="BD245" s="326"/>
      <c r="BE245" s="326"/>
      <c r="BF245" s="326"/>
      <c r="BG245" s="326"/>
      <c r="BH245" s="326"/>
      <c r="BI245" s="326"/>
      <c r="BJ245" s="326"/>
      <c r="BK245" s="326"/>
      <c r="BL245" s="326"/>
      <c r="BM245" s="326"/>
      <c r="BN245" s="326"/>
      <c r="BO245" s="327"/>
      <c r="BP245" s="325"/>
      <c r="BQ245" s="326"/>
      <c r="BR245" s="326"/>
      <c r="BS245" s="326"/>
      <c r="BT245" s="326"/>
      <c r="BU245" s="326"/>
      <c r="BV245" s="326"/>
      <c r="BW245" s="326"/>
      <c r="BX245" s="326"/>
      <c r="BY245" s="326"/>
      <c r="BZ245" s="326"/>
      <c r="CA245" s="326"/>
      <c r="CB245" s="326"/>
      <c r="CC245" s="326"/>
      <c r="CD245" s="326"/>
      <c r="CE245" s="326"/>
      <c r="CF245" s="326"/>
      <c r="CG245" s="326"/>
      <c r="CH245" s="326"/>
      <c r="CI245" s="326"/>
      <c r="CJ245" s="326"/>
      <c r="CK245" s="326"/>
      <c r="CL245" s="326"/>
      <c r="CM245" s="327"/>
      <c r="CN245" s="204"/>
      <c r="CO245" s="204"/>
      <c r="CP245" s="204"/>
      <c r="CQ245" s="98"/>
    </row>
    <row r="246" spans="1:95" s="57" customFormat="1" ht="25.5" hidden="1" customHeight="1" x14ac:dyDescent="0.2">
      <c r="A246" s="285"/>
      <c r="B246" s="286"/>
      <c r="C246" s="286"/>
      <c r="D246" s="277"/>
      <c r="E246" s="280"/>
      <c r="F246" s="281"/>
      <c r="G246" s="280"/>
      <c r="H246" s="280"/>
      <c r="I246" s="280"/>
      <c r="J246" s="280"/>
      <c r="K246" s="280"/>
      <c r="M246" s="202"/>
      <c r="N246" s="203"/>
      <c r="O246" s="203"/>
      <c r="P246" s="203"/>
      <c r="Q246" s="203"/>
      <c r="R246" s="203"/>
      <c r="S246" s="203"/>
      <c r="T246" s="325"/>
      <c r="U246" s="326"/>
      <c r="V246" s="326"/>
      <c r="W246" s="326"/>
      <c r="X246" s="326"/>
      <c r="Y246" s="326"/>
      <c r="Z246" s="326"/>
      <c r="AA246" s="326"/>
      <c r="AB246" s="326"/>
      <c r="AC246" s="326"/>
      <c r="AD246" s="326"/>
      <c r="AE246" s="326"/>
      <c r="AF246" s="326"/>
      <c r="AG246" s="326"/>
      <c r="AH246" s="326"/>
      <c r="AI246" s="326"/>
      <c r="AJ246" s="326"/>
      <c r="AK246" s="326"/>
      <c r="AL246" s="326"/>
      <c r="AM246" s="326"/>
      <c r="AN246" s="326"/>
      <c r="AO246" s="326"/>
      <c r="AP246" s="326"/>
      <c r="AQ246" s="327"/>
      <c r="AR246" s="325"/>
      <c r="AS246" s="326"/>
      <c r="AT246" s="326"/>
      <c r="AU246" s="326"/>
      <c r="AV246" s="326"/>
      <c r="AW246" s="326"/>
      <c r="AX246" s="326"/>
      <c r="AY246" s="326"/>
      <c r="AZ246" s="326"/>
      <c r="BA246" s="326"/>
      <c r="BB246" s="326"/>
      <c r="BC246" s="326"/>
      <c r="BD246" s="326"/>
      <c r="BE246" s="326"/>
      <c r="BF246" s="326"/>
      <c r="BG246" s="326"/>
      <c r="BH246" s="326"/>
      <c r="BI246" s="326"/>
      <c r="BJ246" s="326"/>
      <c r="BK246" s="326"/>
      <c r="BL246" s="326"/>
      <c r="BM246" s="326"/>
      <c r="BN246" s="326"/>
      <c r="BO246" s="327"/>
      <c r="BP246" s="325"/>
      <c r="BQ246" s="326"/>
      <c r="BR246" s="326"/>
      <c r="BS246" s="326"/>
      <c r="BT246" s="326"/>
      <c r="BU246" s="326"/>
      <c r="BV246" s="326"/>
      <c r="BW246" s="326"/>
      <c r="BX246" s="326"/>
      <c r="BY246" s="326"/>
      <c r="BZ246" s="326"/>
      <c r="CA246" s="326"/>
      <c r="CB246" s="326"/>
      <c r="CC246" s="326"/>
      <c r="CD246" s="326"/>
      <c r="CE246" s="326"/>
      <c r="CF246" s="326"/>
      <c r="CG246" s="326"/>
      <c r="CH246" s="326"/>
      <c r="CI246" s="326"/>
      <c r="CJ246" s="326"/>
      <c r="CK246" s="326"/>
      <c r="CL246" s="326"/>
      <c r="CM246" s="327"/>
      <c r="CN246" s="204"/>
      <c r="CO246" s="204"/>
      <c r="CP246" s="204"/>
      <c r="CQ246" s="98"/>
    </row>
    <row r="247" spans="1:95" s="57" customFormat="1" ht="18" hidden="1" customHeight="1" x14ac:dyDescent="0.2">
      <c r="A247" s="285" t="s">
        <v>100</v>
      </c>
      <c r="B247" s="286">
        <v>2110</v>
      </c>
      <c r="C247" s="286">
        <v>111</v>
      </c>
      <c r="D247" s="277"/>
      <c r="E247" s="280">
        <f>SUM(E250:E250)</f>
        <v>0</v>
      </c>
      <c r="F247" s="281">
        <f>SUM(F250:F250)</f>
        <v>0</v>
      </c>
      <c r="G247" s="280">
        <f>SUM(G250:G250)</f>
        <v>0</v>
      </c>
      <c r="H247" s="280">
        <f>SUM(H250:H250)</f>
        <v>0</v>
      </c>
      <c r="I247" s="280">
        <f>SUM(I250:I250)</f>
        <v>0</v>
      </c>
      <c r="J247" s="280" t="s">
        <v>60</v>
      </c>
      <c r="K247" s="280" t="s">
        <v>60</v>
      </c>
      <c r="M247" s="202"/>
      <c r="N247" s="203"/>
      <c r="O247" s="203"/>
      <c r="P247" s="203"/>
      <c r="Q247" s="203"/>
      <c r="R247" s="203"/>
      <c r="S247" s="203"/>
      <c r="T247" s="325"/>
      <c r="U247" s="326"/>
      <c r="V247" s="326"/>
      <c r="W247" s="326"/>
      <c r="X247" s="326"/>
      <c r="Y247" s="326"/>
      <c r="Z247" s="326"/>
      <c r="AA247" s="326"/>
      <c r="AB247" s="326"/>
      <c r="AC247" s="326"/>
      <c r="AD247" s="326"/>
      <c r="AE247" s="326"/>
      <c r="AF247" s="326"/>
      <c r="AG247" s="326"/>
      <c r="AH247" s="326"/>
      <c r="AI247" s="326"/>
      <c r="AJ247" s="326"/>
      <c r="AK247" s="326"/>
      <c r="AL247" s="326"/>
      <c r="AM247" s="326"/>
      <c r="AN247" s="326"/>
      <c r="AO247" s="326"/>
      <c r="AP247" s="326"/>
      <c r="AQ247" s="327"/>
      <c r="AR247" s="325"/>
      <c r="AS247" s="326"/>
      <c r="AT247" s="326"/>
      <c r="AU247" s="326"/>
      <c r="AV247" s="326"/>
      <c r="AW247" s="326"/>
      <c r="AX247" s="326"/>
      <c r="AY247" s="326"/>
      <c r="AZ247" s="326"/>
      <c r="BA247" s="326"/>
      <c r="BB247" s="326"/>
      <c r="BC247" s="326"/>
      <c r="BD247" s="326"/>
      <c r="BE247" s="326"/>
      <c r="BF247" s="326"/>
      <c r="BG247" s="326"/>
      <c r="BH247" s="326"/>
      <c r="BI247" s="326"/>
      <c r="BJ247" s="326"/>
      <c r="BK247" s="326"/>
      <c r="BL247" s="326"/>
      <c r="BM247" s="326"/>
      <c r="BN247" s="326"/>
      <c r="BO247" s="327"/>
      <c r="BP247" s="325"/>
      <c r="BQ247" s="326"/>
      <c r="BR247" s="326"/>
      <c r="BS247" s="326"/>
      <c r="BT247" s="326"/>
      <c r="BU247" s="326"/>
      <c r="BV247" s="326"/>
      <c r="BW247" s="326"/>
      <c r="BX247" s="326"/>
      <c r="BY247" s="326"/>
      <c r="BZ247" s="326"/>
      <c r="CA247" s="326"/>
      <c r="CB247" s="326"/>
      <c r="CC247" s="326"/>
      <c r="CD247" s="326"/>
      <c r="CE247" s="326"/>
      <c r="CF247" s="326"/>
      <c r="CG247" s="326"/>
      <c r="CH247" s="326"/>
      <c r="CI247" s="326"/>
      <c r="CJ247" s="326"/>
      <c r="CK247" s="326"/>
      <c r="CL247" s="326"/>
      <c r="CM247" s="327"/>
      <c r="CN247" s="204"/>
      <c r="CO247" s="204"/>
      <c r="CP247" s="204"/>
      <c r="CQ247" s="98"/>
    </row>
    <row r="248" spans="1:95" s="57" customFormat="1" ht="18" hidden="1" customHeight="1" x14ac:dyDescent="0.2">
      <c r="A248" s="285"/>
      <c r="B248" s="286"/>
      <c r="C248" s="286"/>
      <c r="D248" s="277"/>
      <c r="E248" s="280"/>
      <c r="F248" s="281"/>
      <c r="G248" s="280"/>
      <c r="H248" s="280"/>
      <c r="I248" s="280"/>
      <c r="J248" s="280"/>
      <c r="K248" s="280"/>
      <c r="L248" s="111"/>
      <c r="M248" s="202"/>
      <c r="N248" s="203"/>
      <c r="O248" s="203"/>
      <c r="P248" s="203"/>
      <c r="Q248" s="203"/>
      <c r="R248" s="203"/>
      <c r="S248" s="203"/>
      <c r="T248" s="325"/>
      <c r="U248" s="326"/>
      <c r="V248" s="326"/>
      <c r="W248" s="326"/>
      <c r="X248" s="326"/>
      <c r="Y248" s="326"/>
      <c r="Z248" s="326"/>
      <c r="AA248" s="326"/>
      <c r="AB248" s="326"/>
      <c r="AC248" s="326"/>
      <c r="AD248" s="326"/>
      <c r="AE248" s="326"/>
      <c r="AF248" s="326"/>
      <c r="AG248" s="326"/>
      <c r="AH248" s="326"/>
      <c r="AI248" s="326"/>
      <c r="AJ248" s="326"/>
      <c r="AK248" s="326"/>
      <c r="AL248" s="326"/>
      <c r="AM248" s="326"/>
      <c r="AN248" s="326"/>
      <c r="AO248" s="326"/>
      <c r="AP248" s="326"/>
      <c r="AQ248" s="327"/>
      <c r="AR248" s="325"/>
      <c r="AS248" s="326"/>
      <c r="AT248" s="326"/>
      <c r="AU248" s="326"/>
      <c r="AV248" s="326"/>
      <c r="AW248" s="326"/>
      <c r="AX248" s="326"/>
      <c r="AY248" s="326"/>
      <c r="AZ248" s="326"/>
      <c r="BA248" s="326"/>
      <c r="BB248" s="326"/>
      <c r="BC248" s="326"/>
      <c r="BD248" s="326"/>
      <c r="BE248" s="326"/>
      <c r="BF248" s="326"/>
      <c r="BG248" s="326"/>
      <c r="BH248" s="326"/>
      <c r="BI248" s="326"/>
      <c r="BJ248" s="326"/>
      <c r="BK248" s="326"/>
      <c r="BL248" s="326"/>
      <c r="BM248" s="326"/>
      <c r="BN248" s="326"/>
      <c r="BO248" s="327"/>
      <c r="BP248" s="325"/>
      <c r="BQ248" s="326"/>
      <c r="BR248" s="326"/>
      <c r="BS248" s="326"/>
      <c r="BT248" s="326"/>
      <c r="BU248" s="326"/>
      <c r="BV248" s="326"/>
      <c r="BW248" s="326"/>
      <c r="BX248" s="326"/>
      <c r="BY248" s="326"/>
      <c r="BZ248" s="326"/>
      <c r="CA248" s="326"/>
      <c r="CB248" s="326"/>
      <c r="CC248" s="326"/>
      <c r="CD248" s="326"/>
      <c r="CE248" s="326"/>
      <c r="CF248" s="326"/>
      <c r="CG248" s="326"/>
      <c r="CH248" s="326"/>
      <c r="CI248" s="326"/>
      <c r="CJ248" s="326"/>
      <c r="CK248" s="326"/>
      <c r="CL248" s="326"/>
      <c r="CM248" s="327"/>
      <c r="CN248" s="204"/>
      <c r="CO248" s="204"/>
      <c r="CP248" s="204"/>
      <c r="CQ248" s="98"/>
    </row>
    <row r="249" spans="1:95" s="103" customFormat="1" ht="18" hidden="1" customHeight="1" x14ac:dyDescent="0.2">
      <c r="A249" s="130" t="s">
        <v>190</v>
      </c>
      <c r="B249" s="99"/>
      <c r="C249" s="100"/>
      <c r="D249" s="104"/>
      <c r="E249" s="101"/>
      <c r="F249" s="101"/>
      <c r="G249" s="102"/>
      <c r="H249" s="99"/>
      <c r="I249" s="99"/>
      <c r="J249" s="99"/>
      <c r="K249" s="99"/>
      <c r="L249" s="109"/>
      <c r="M249" s="202"/>
      <c r="N249" s="203"/>
      <c r="O249" s="203"/>
      <c r="P249" s="203"/>
      <c r="Q249" s="203"/>
      <c r="R249" s="203"/>
      <c r="S249" s="203"/>
      <c r="T249" s="325"/>
      <c r="U249" s="326"/>
      <c r="V249" s="326"/>
      <c r="W249" s="326"/>
      <c r="X249" s="326"/>
      <c r="Y249" s="326"/>
      <c r="Z249" s="326"/>
      <c r="AA249" s="326"/>
      <c r="AB249" s="326"/>
      <c r="AC249" s="326"/>
      <c r="AD249" s="326"/>
      <c r="AE249" s="326"/>
      <c r="AF249" s="326"/>
      <c r="AG249" s="326"/>
      <c r="AH249" s="326"/>
      <c r="AI249" s="326"/>
      <c r="AJ249" s="326"/>
      <c r="AK249" s="326"/>
      <c r="AL249" s="326"/>
      <c r="AM249" s="326"/>
      <c r="AN249" s="326"/>
      <c r="AO249" s="326"/>
      <c r="AP249" s="326"/>
      <c r="AQ249" s="327"/>
      <c r="AR249" s="325"/>
      <c r="AS249" s="326"/>
      <c r="AT249" s="326"/>
      <c r="AU249" s="326"/>
      <c r="AV249" s="326"/>
      <c r="AW249" s="326"/>
      <c r="AX249" s="326"/>
      <c r="AY249" s="326"/>
      <c r="AZ249" s="326"/>
      <c r="BA249" s="326"/>
      <c r="BB249" s="326"/>
      <c r="BC249" s="326"/>
      <c r="BD249" s="326"/>
      <c r="BE249" s="326"/>
      <c r="BF249" s="326"/>
      <c r="BG249" s="326"/>
      <c r="BH249" s="326"/>
      <c r="BI249" s="326"/>
      <c r="BJ249" s="326"/>
      <c r="BK249" s="326"/>
      <c r="BL249" s="326"/>
      <c r="BM249" s="326"/>
      <c r="BN249" s="326"/>
      <c r="BO249" s="327"/>
      <c r="BP249" s="325"/>
      <c r="BQ249" s="326"/>
      <c r="BR249" s="326"/>
      <c r="BS249" s="326"/>
      <c r="BT249" s="326"/>
      <c r="BU249" s="326"/>
      <c r="BV249" s="326"/>
      <c r="BW249" s="326"/>
      <c r="BX249" s="326"/>
      <c r="BY249" s="326"/>
      <c r="BZ249" s="326"/>
      <c r="CA249" s="326"/>
      <c r="CB249" s="326"/>
      <c r="CC249" s="326"/>
      <c r="CD249" s="326"/>
      <c r="CE249" s="326"/>
      <c r="CF249" s="326"/>
      <c r="CG249" s="326"/>
      <c r="CH249" s="326"/>
      <c r="CI249" s="326"/>
      <c r="CJ249" s="326"/>
      <c r="CK249" s="326"/>
      <c r="CL249" s="326"/>
      <c r="CM249" s="327"/>
      <c r="CN249" s="204"/>
      <c r="CO249" s="204"/>
      <c r="CP249" s="204"/>
      <c r="CQ249" s="98"/>
    </row>
    <row r="250" spans="1:95" s="107" customFormat="1" ht="18" hidden="1" customHeight="1" x14ac:dyDescent="0.2">
      <c r="A250" s="131" t="s">
        <v>191</v>
      </c>
      <c r="B250" s="104"/>
      <c r="C250" s="105" t="s">
        <v>181</v>
      </c>
      <c r="D250" s="104">
        <v>211</v>
      </c>
      <c r="E250" s="120">
        <v>0</v>
      </c>
      <c r="F250" s="114">
        <v>0</v>
      </c>
      <c r="G250" s="113">
        <f>F250</f>
        <v>0</v>
      </c>
      <c r="H250" s="114">
        <f>G250</f>
        <v>0</v>
      </c>
      <c r="I250" s="114">
        <f>H250</f>
        <v>0</v>
      </c>
      <c r="J250" s="104" t="s">
        <v>3</v>
      </c>
      <c r="K250" s="104" t="s">
        <v>3</v>
      </c>
      <c r="L250" s="110"/>
      <c r="M250" s="202"/>
      <c r="N250" s="203"/>
      <c r="O250" s="203"/>
      <c r="P250" s="203"/>
      <c r="Q250" s="203"/>
      <c r="R250" s="203"/>
      <c r="S250" s="203"/>
      <c r="T250" s="325"/>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7"/>
      <c r="AR250" s="325"/>
      <c r="AS250" s="326"/>
      <c r="AT250" s="326"/>
      <c r="AU250" s="326"/>
      <c r="AV250" s="326"/>
      <c r="AW250" s="326"/>
      <c r="AX250" s="326"/>
      <c r="AY250" s="326"/>
      <c r="AZ250" s="326"/>
      <c r="BA250" s="326"/>
      <c r="BB250" s="326"/>
      <c r="BC250" s="326"/>
      <c r="BD250" s="326"/>
      <c r="BE250" s="326"/>
      <c r="BF250" s="326"/>
      <c r="BG250" s="326"/>
      <c r="BH250" s="326"/>
      <c r="BI250" s="326"/>
      <c r="BJ250" s="326"/>
      <c r="BK250" s="326"/>
      <c r="BL250" s="326"/>
      <c r="BM250" s="326"/>
      <c r="BN250" s="326"/>
      <c r="BO250" s="327"/>
      <c r="BP250" s="325"/>
      <c r="BQ250" s="326"/>
      <c r="BR250" s="326"/>
      <c r="BS250" s="326"/>
      <c r="BT250" s="326"/>
      <c r="BU250" s="326"/>
      <c r="BV250" s="326"/>
      <c r="BW250" s="326"/>
      <c r="BX250" s="326"/>
      <c r="BY250" s="326"/>
      <c r="BZ250" s="326"/>
      <c r="CA250" s="326"/>
      <c r="CB250" s="326"/>
      <c r="CC250" s="326"/>
      <c r="CD250" s="326"/>
      <c r="CE250" s="326"/>
      <c r="CF250" s="326"/>
      <c r="CG250" s="326"/>
      <c r="CH250" s="326"/>
      <c r="CI250" s="326"/>
      <c r="CJ250" s="326"/>
      <c r="CK250" s="326"/>
      <c r="CL250" s="326"/>
      <c r="CM250" s="327"/>
      <c r="CN250" s="204"/>
      <c r="CO250" s="204"/>
      <c r="CP250" s="204"/>
      <c r="CQ250" s="98"/>
    </row>
    <row r="251" spans="1:95" s="57" customFormat="1" ht="87.75" hidden="1" customHeight="1" x14ac:dyDescent="0.2">
      <c r="A251" s="80" t="s">
        <v>72</v>
      </c>
      <c r="B251" s="140">
        <v>2140</v>
      </c>
      <c r="C251" s="140">
        <v>119</v>
      </c>
      <c r="D251" s="138"/>
      <c r="E251" s="139">
        <f>E252</f>
        <v>0</v>
      </c>
      <c r="F251" s="169">
        <f t="shared" ref="F251:I251" si="151">F252</f>
        <v>0</v>
      </c>
      <c r="G251" s="139">
        <f t="shared" si="151"/>
        <v>0</v>
      </c>
      <c r="H251" s="139">
        <f t="shared" si="151"/>
        <v>0</v>
      </c>
      <c r="I251" s="139">
        <f t="shared" si="151"/>
        <v>0</v>
      </c>
      <c r="J251" s="139" t="s">
        <v>60</v>
      </c>
      <c r="K251" s="175" t="s">
        <v>60</v>
      </c>
      <c r="M251" s="202"/>
      <c r="N251" s="203"/>
      <c r="O251" s="203"/>
      <c r="P251" s="203"/>
      <c r="Q251" s="203"/>
      <c r="R251" s="203"/>
      <c r="S251" s="203"/>
      <c r="T251" s="325"/>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7"/>
      <c r="AR251" s="325"/>
      <c r="AS251" s="326"/>
      <c r="AT251" s="326"/>
      <c r="AU251" s="326"/>
      <c r="AV251" s="326"/>
      <c r="AW251" s="326"/>
      <c r="AX251" s="326"/>
      <c r="AY251" s="326"/>
      <c r="AZ251" s="326"/>
      <c r="BA251" s="326"/>
      <c r="BB251" s="326"/>
      <c r="BC251" s="326"/>
      <c r="BD251" s="326"/>
      <c r="BE251" s="326"/>
      <c r="BF251" s="326"/>
      <c r="BG251" s="326"/>
      <c r="BH251" s="326"/>
      <c r="BI251" s="326"/>
      <c r="BJ251" s="326"/>
      <c r="BK251" s="326"/>
      <c r="BL251" s="326"/>
      <c r="BM251" s="326"/>
      <c r="BN251" s="326"/>
      <c r="BO251" s="327"/>
      <c r="BP251" s="325"/>
      <c r="BQ251" s="326"/>
      <c r="BR251" s="326"/>
      <c r="BS251" s="326"/>
      <c r="BT251" s="326"/>
      <c r="BU251" s="326"/>
      <c r="BV251" s="326"/>
      <c r="BW251" s="326"/>
      <c r="BX251" s="326"/>
      <c r="BY251" s="326"/>
      <c r="BZ251" s="326"/>
      <c r="CA251" s="326"/>
      <c r="CB251" s="326"/>
      <c r="CC251" s="326"/>
      <c r="CD251" s="326"/>
      <c r="CE251" s="326"/>
      <c r="CF251" s="326"/>
      <c r="CG251" s="326"/>
      <c r="CH251" s="326"/>
      <c r="CI251" s="326"/>
      <c r="CJ251" s="326"/>
      <c r="CK251" s="326"/>
      <c r="CL251" s="326"/>
      <c r="CM251" s="327"/>
      <c r="CN251" s="204"/>
      <c r="CO251" s="204"/>
      <c r="CP251" s="204"/>
      <c r="CQ251" s="98"/>
    </row>
    <row r="252" spans="1:95" s="137" customFormat="1" ht="30" hidden="1" customHeight="1" x14ac:dyDescent="0.2">
      <c r="A252" s="283" t="s">
        <v>101</v>
      </c>
      <c r="B252" s="277">
        <v>2141</v>
      </c>
      <c r="C252" s="277">
        <v>119</v>
      </c>
      <c r="D252" s="277"/>
      <c r="E252" s="278">
        <f>E254</f>
        <v>0</v>
      </c>
      <c r="F252" s="288">
        <f t="shared" ref="F252:I252" si="152">F254</f>
        <v>0</v>
      </c>
      <c r="G252" s="278">
        <f t="shared" si="152"/>
        <v>0</v>
      </c>
      <c r="H252" s="278">
        <f t="shared" si="152"/>
        <v>0</v>
      </c>
      <c r="I252" s="278">
        <f t="shared" si="152"/>
        <v>0</v>
      </c>
      <c r="J252" s="278" t="s">
        <v>60</v>
      </c>
      <c r="K252" s="278" t="s">
        <v>60</v>
      </c>
      <c r="M252" s="202"/>
      <c r="N252" s="203"/>
      <c r="O252" s="203"/>
      <c r="P252" s="203"/>
      <c r="Q252" s="203"/>
      <c r="R252" s="203"/>
      <c r="S252" s="203"/>
      <c r="T252" s="325"/>
      <c r="U252" s="326"/>
      <c r="V252" s="326"/>
      <c r="W252" s="326"/>
      <c r="X252" s="326"/>
      <c r="Y252" s="326"/>
      <c r="Z252" s="326"/>
      <c r="AA252" s="326"/>
      <c r="AB252" s="326"/>
      <c r="AC252" s="326"/>
      <c r="AD252" s="326"/>
      <c r="AE252" s="326"/>
      <c r="AF252" s="326"/>
      <c r="AG252" s="326"/>
      <c r="AH252" s="326"/>
      <c r="AI252" s="326"/>
      <c r="AJ252" s="326"/>
      <c r="AK252" s="326"/>
      <c r="AL252" s="326"/>
      <c r="AM252" s="326"/>
      <c r="AN252" s="326"/>
      <c r="AO252" s="326"/>
      <c r="AP252" s="326"/>
      <c r="AQ252" s="327"/>
      <c r="AR252" s="325"/>
      <c r="AS252" s="326"/>
      <c r="AT252" s="326"/>
      <c r="AU252" s="326"/>
      <c r="AV252" s="326"/>
      <c r="AW252" s="326"/>
      <c r="AX252" s="326"/>
      <c r="AY252" s="326"/>
      <c r="AZ252" s="326"/>
      <c r="BA252" s="326"/>
      <c r="BB252" s="326"/>
      <c r="BC252" s="326"/>
      <c r="BD252" s="326"/>
      <c r="BE252" s="326"/>
      <c r="BF252" s="326"/>
      <c r="BG252" s="326"/>
      <c r="BH252" s="326"/>
      <c r="BI252" s="326"/>
      <c r="BJ252" s="326"/>
      <c r="BK252" s="326"/>
      <c r="BL252" s="326"/>
      <c r="BM252" s="326"/>
      <c r="BN252" s="326"/>
      <c r="BO252" s="327"/>
      <c r="BP252" s="325"/>
      <c r="BQ252" s="326"/>
      <c r="BR252" s="326"/>
      <c r="BS252" s="326"/>
      <c r="BT252" s="326"/>
      <c r="BU252" s="326"/>
      <c r="BV252" s="326"/>
      <c r="BW252" s="326"/>
      <c r="BX252" s="326"/>
      <c r="BY252" s="326"/>
      <c r="BZ252" s="326"/>
      <c r="CA252" s="326"/>
      <c r="CB252" s="326"/>
      <c r="CC252" s="326"/>
      <c r="CD252" s="326"/>
      <c r="CE252" s="326"/>
      <c r="CF252" s="326"/>
      <c r="CG252" s="326"/>
      <c r="CH252" s="326"/>
      <c r="CI252" s="326"/>
      <c r="CJ252" s="326"/>
      <c r="CK252" s="326"/>
      <c r="CL252" s="326"/>
      <c r="CM252" s="327"/>
      <c r="CN252" s="204"/>
      <c r="CO252" s="204"/>
      <c r="CP252" s="204"/>
      <c r="CQ252" s="98"/>
    </row>
    <row r="253" spans="1:95" s="137" customFormat="1" ht="15.75" hidden="1" customHeight="1" x14ac:dyDescent="0.2">
      <c r="A253" s="283"/>
      <c r="B253" s="277"/>
      <c r="C253" s="277"/>
      <c r="D253" s="277"/>
      <c r="E253" s="278"/>
      <c r="F253" s="288"/>
      <c r="G253" s="278"/>
      <c r="H253" s="278"/>
      <c r="I253" s="278"/>
      <c r="J253" s="278"/>
      <c r="K253" s="278"/>
      <c r="M253" s="202"/>
      <c r="N253" s="203"/>
      <c r="O253" s="203"/>
      <c r="P253" s="203"/>
      <c r="Q253" s="203"/>
      <c r="R253" s="203"/>
      <c r="S253" s="203"/>
      <c r="T253" s="325"/>
      <c r="U253" s="326"/>
      <c r="V253" s="326"/>
      <c r="W253" s="326"/>
      <c r="X253" s="326"/>
      <c r="Y253" s="326"/>
      <c r="Z253" s="326"/>
      <c r="AA253" s="326"/>
      <c r="AB253" s="326"/>
      <c r="AC253" s="326"/>
      <c r="AD253" s="326"/>
      <c r="AE253" s="326"/>
      <c r="AF253" s="326"/>
      <c r="AG253" s="326"/>
      <c r="AH253" s="326"/>
      <c r="AI253" s="326"/>
      <c r="AJ253" s="326"/>
      <c r="AK253" s="326"/>
      <c r="AL253" s="326"/>
      <c r="AM253" s="326"/>
      <c r="AN253" s="326"/>
      <c r="AO253" s="326"/>
      <c r="AP253" s="326"/>
      <c r="AQ253" s="327"/>
      <c r="AR253" s="325"/>
      <c r="AS253" s="326"/>
      <c r="AT253" s="326"/>
      <c r="AU253" s="326"/>
      <c r="AV253" s="326"/>
      <c r="AW253" s="326"/>
      <c r="AX253" s="326"/>
      <c r="AY253" s="326"/>
      <c r="AZ253" s="326"/>
      <c r="BA253" s="326"/>
      <c r="BB253" s="326"/>
      <c r="BC253" s="326"/>
      <c r="BD253" s="326"/>
      <c r="BE253" s="326"/>
      <c r="BF253" s="326"/>
      <c r="BG253" s="326"/>
      <c r="BH253" s="326"/>
      <c r="BI253" s="326"/>
      <c r="BJ253" s="326"/>
      <c r="BK253" s="326"/>
      <c r="BL253" s="326"/>
      <c r="BM253" s="326"/>
      <c r="BN253" s="326"/>
      <c r="BO253" s="327"/>
      <c r="BP253" s="325"/>
      <c r="BQ253" s="326"/>
      <c r="BR253" s="326"/>
      <c r="BS253" s="326"/>
      <c r="BT253" s="326"/>
      <c r="BU253" s="326"/>
      <c r="BV253" s="326"/>
      <c r="BW253" s="326"/>
      <c r="BX253" s="326"/>
      <c r="BY253" s="326"/>
      <c r="BZ253" s="326"/>
      <c r="CA253" s="326"/>
      <c r="CB253" s="326"/>
      <c r="CC253" s="326"/>
      <c r="CD253" s="326"/>
      <c r="CE253" s="326"/>
      <c r="CF253" s="326"/>
      <c r="CG253" s="326"/>
      <c r="CH253" s="326"/>
      <c r="CI253" s="326"/>
      <c r="CJ253" s="326"/>
      <c r="CK253" s="326"/>
      <c r="CL253" s="326"/>
      <c r="CM253" s="327"/>
      <c r="CN253" s="204"/>
      <c r="CO253" s="204"/>
      <c r="CP253" s="204"/>
      <c r="CQ253" s="98"/>
    </row>
    <row r="254" spans="1:95" s="107" customFormat="1" ht="18" hidden="1" customHeight="1" x14ac:dyDescent="0.2">
      <c r="A254" s="131" t="s">
        <v>192</v>
      </c>
      <c r="B254" s="104"/>
      <c r="C254" s="105" t="s">
        <v>181</v>
      </c>
      <c r="D254" s="104">
        <v>213</v>
      </c>
      <c r="E254" s="114">
        <v>0</v>
      </c>
      <c r="F254" s="114">
        <v>0</v>
      </c>
      <c r="G254" s="113">
        <v>0</v>
      </c>
      <c r="H254" s="114">
        <f>G254</f>
        <v>0</v>
      </c>
      <c r="I254" s="114">
        <f>H254</f>
        <v>0</v>
      </c>
      <c r="J254" s="104" t="s">
        <v>3</v>
      </c>
      <c r="K254" s="104" t="s">
        <v>3</v>
      </c>
      <c r="L254" s="110"/>
      <c r="M254" s="202"/>
      <c r="N254" s="203"/>
      <c r="O254" s="203"/>
      <c r="P254" s="203"/>
      <c r="Q254" s="203"/>
      <c r="R254" s="203"/>
      <c r="S254" s="203"/>
      <c r="T254" s="325"/>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7"/>
      <c r="AR254" s="325"/>
      <c r="AS254" s="326"/>
      <c r="AT254" s="326"/>
      <c r="AU254" s="326"/>
      <c r="AV254" s="326"/>
      <c r="AW254" s="326"/>
      <c r="AX254" s="326"/>
      <c r="AY254" s="326"/>
      <c r="AZ254" s="326"/>
      <c r="BA254" s="326"/>
      <c r="BB254" s="326"/>
      <c r="BC254" s="326"/>
      <c r="BD254" s="326"/>
      <c r="BE254" s="326"/>
      <c r="BF254" s="326"/>
      <c r="BG254" s="326"/>
      <c r="BH254" s="326"/>
      <c r="BI254" s="326"/>
      <c r="BJ254" s="326"/>
      <c r="BK254" s="326"/>
      <c r="BL254" s="326"/>
      <c r="BM254" s="326"/>
      <c r="BN254" s="326"/>
      <c r="BO254" s="327"/>
      <c r="BP254" s="325"/>
      <c r="BQ254" s="326"/>
      <c r="BR254" s="326"/>
      <c r="BS254" s="326"/>
      <c r="BT254" s="326"/>
      <c r="BU254" s="326"/>
      <c r="BV254" s="326"/>
      <c r="BW254" s="326"/>
      <c r="BX254" s="326"/>
      <c r="BY254" s="326"/>
      <c r="BZ254" s="326"/>
      <c r="CA254" s="326"/>
      <c r="CB254" s="326"/>
      <c r="CC254" s="326"/>
      <c r="CD254" s="326"/>
      <c r="CE254" s="326"/>
      <c r="CF254" s="326"/>
      <c r="CG254" s="326"/>
      <c r="CH254" s="326"/>
      <c r="CI254" s="326"/>
      <c r="CJ254" s="326"/>
      <c r="CK254" s="326"/>
      <c r="CL254" s="326"/>
      <c r="CM254" s="327"/>
      <c r="CN254" s="204"/>
      <c r="CO254" s="204"/>
      <c r="CP254" s="204"/>
      <c r="CQ254" s="98"/>
    </row>
    <row r="255" spans="1:95" s="119" customFormat="1" ht="30" hidden="1" customHeight="1" x14ac:dyDescent="0.3">
      <c r="A255" s="129" t="s">
        <v>61</v>
      </c>
      <c r="B255" s="284" t="s">
        <v>229</v>
      </c>
      <c r="C255" s="284"/>
      <c r="D255" s="284"/>
      <c r="E255" s="117">
        <f>E256</f>
        <v>0</v>
      </c>
      <c r="F255" s="167">
        <f t="shared" ref="F255" si="153">F256</f>
        <v>0</v>
      </c>
      <c r="G255" s="117">
        <f t="shared" ref="G255" si="154">G256</f>
        <v>0</v>
      </c>
      <c r="H255" s="117">
        <f t="shared" ref="H255" si="155">H256</f>
        <v>0</v>
      </c>
      <c r="I255" s="117">
        <f t="shared" ref="I255" si="156">I256</f>
        <v>0</v>
      </c>
      <c r="J255" s="117" t="s">
        <v>3</v>
      </c>
      <c r="K255" s="117" t="s">
        <v>3</v>
      </c>
      <c r="L255" s="118"/>
      <c r="M255" s="202"/>
      <c r="N255" s="203"/>
      <c r="O255" s="203"/>
      <c r="P255" s="203"/>
      <c r="Q255" s="203"/>
      <c r="R255" s="203"/>
      <c r="S255" s="203"/>
      <c r="T255" s="325"/>
      <c r="U255" s="326"/>
      <c r="V255" s="326"/>
      <c r="W255" s="326"/>
      <c r="X255" s="326"/>
      <c r="Y255" s="326"/>
      <c r="Z255" s="326"/>
      <c r="AA255" s="326"/>
      <c r="AB255" s="326"/>
      <c r="AC255" s="326"/>
      <c r="AD255" s="326"/>
      <c r="AE255" s="326"/>
      <c r="AF255" s="326"/>
      <c r="AG255" s="326"/>
      <c r="AH255" s="326"/>
      <c r="AI255" s="326"/>
      <c r="AJ255" s="326"/>
      <c r="AK255" s="326"/>
      <c r="AL255" s="326"/>
      <c r="AM255" s="326"/>
      <c r="AN255" s="326"/>
      <c r="AO255" s="326"/>
      <c r="AP255" s="326"/>
      <c r="AQ255" s="327"/>
      <c r="AR255" s="325"/>
      <c r="AS255" s="326"/>
      <c r="AT255" s="326"/>
      <c r="AU255" s="326"/>
      <c r="AV255" s="326"/>
      <c r="AW255" s="326"/>
      <c r="AX255" s="326"/>
      <c r="AY255" s="326"/>
      <c r="AZ255" s="326"/>
      <c r="BA255" s="326"/>
      <c r="BB255" s="326"/>
      <c r="BC255" s="326"/>
      <c r="BD255" s="326"/>
      <c r="BE255" s="326"/>
      <c r="BF255" s="326"/>
      <c r="BG255" s="326"/>
      <c r="BH255" s="326"/>
      <c r="BI255" s="326"/>
      <c r="BJ255" s="326"/>
      <c r="BK255" s="326"/>
      <c r="BL255" s="326"/>
      <c r="BM255" s="326"/>
      <c r="BN255" s="326"/>
      <c r="BO255" s="327"/>
      <c r="BP255" s="325"/>
      <c r="BQ255" s="326"/>
      <c r="BR255" s="326"/>
      <c r="BS255" s="326"/>
      <c r="BT255" s="326"/>
      <c r="BU255" s="326"/>
      <c r="BV255" s="326"/>
      <c r="BW255" s="326"/>
      <c r="BX255" s="326"/>
      <c r="BY255" s="326"/>
      <c r="BZ255" s="326"/>
      <c r="CA255" s="326"/>
      <c r="CB255" s="326"/>
      <c r="CC255" s="326"/>
      <c r="CD255" s="326"/>
      <c r="CE255" s="326"/>
      <c r="CF255" s="326"/>
      <c r="CG255" s="326"/>
      <c r="CH255" s="326"/>
      <c r="CI255" s="326"/>
      <c r="CJ255" s="326"/>
      <c r="CK255" s="326"/>
      <c r="CL255" s="326"/>
      <c r="CM255" s="327"/>
      <c r="CN255" s="204"/>
      <c r="CO255" s="204"/>
      <c r="CP255" s="204"/>
      <c r="CQ255" s="98"/>
    </row>
    <row r="256" spans="1:95" s="57" customFormat="1" ht="26.25" hidden="1" customHeight="1" x14ac:dyDescent="0.2">
      <c r="A256" s="285" t="s">
        <v>99</v>
      </c>
      <c r="B256" s="286">
        <v>2100</v>
      </c>
      <c r="C256" s="286" t="s">
        <v>60</v>
      </c>
      <c r="D256" s="277"/>
      <c r="E256" s="280">
        <f>E258+E262</f>
        <v>0</v>
      </c>
      <c r="F256" s="281">
        <f t="shared" ref="F256:I256" si="157">F258+F262</f>
        <v>0</v>
      </c>
      <c r="G256" s="280">
        <f t="shared" si="157"/>
        <v>0</v>
      </c>
      <c r="H256" s="280">
        <f t="shared" si="157"/>
        <v>0</v>
      </c>
      <c r="I256" s="280">
        <f t="shared" si="157"/>
        <v>0</v>
      </c>
      <c r="J256" s="280" t="s">
        <v>60</v>
      </c>
      <c r="K256" s="280" t="s">
        <v>60</v>
      </c>
      <c r="M256" s="202"/>
      <c r="N256" s="203"/>
      <c r="O256" s="203"/>
      <c r="P256" s="203"/>
      <c r="Q256" s="203"/>
      <c r="R256" s="203"/>
      <c r="S256" s="203"/>
      <c r="T256" s="325"/>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7"/>
      <c r="AR256" s="325"/>
      <c r="AS256" s="326"/>
      <c r="AT256" s="326"/>
      <c r="AU256" s="326"/>
      <c r="AV256" s="326"/>
      <c r="AW256" s="326"/>
      <c r="AX256" s="326"/>
      <c r="AY256" s="326"/>
      <c r="AZ256" s="326"/>
      <c r="BA256" s="326"/>
      <c r="BB256" s="326"/>
      <c r="BC256" s="326"/>
      <c r="BD256" s="326"/>
      <c r="BE256" s="326"/>
      <c r="BF256" s="326"/>
      <c r="BG256" s="326"/>
      <c r="BH256" s="326"/>
      <c r="BI256" s="326"/>
      <c r="BJ256" s="326"/>
      <c r="BK256" s="326"/>
      <c r="BL256" s="326"/>
      <c r="BM256" s="326"/>
      <c r="BN256" s="326"/>
      <c r="BO256" s="327"/>
      <c r="BP256" s="325"/>
      <c r="BQ256" s="326"/>
      <c r="BR256" s="326"/>
      <c r="BS256" s="326"/>
      <c r="BT256" s="326"/>
      <c r="BU256" s="326"/>
      <c r="BV256" s="326"/>
      <c r="BW256" s="326"/>
      <c r="BX256" s="326"/>
      <c r="BY256" s="326"/>
      <c r="BZ256" s="326"/>
      <c r="CA256" s="326"/>
      <c r="CB256" s="326"/>
      <c r="CC256" s="326"/>
      <c r="CD256" s="326"/>
      <c r="CE256" s="326"/>
      <c r="CF256" s="326"/>
      <c r="CG256" s="326"/>
      <c r="CH256" s="326"/>
      <c r="CI256" s="326"/>
      <c r="CJ256" s="326"/>
      <c r="CK256" s="326"/>
      <c r="CL256" s="326"/>
      <c r="CM256" s="327"/>
      <c r="CN256" s="204"/>
      <c r="CO256" s="204"/>
      <c r="CP256" s="204"/>
      <c r="CQ256" s="98"/>
    </row>
    <row r="257" spans="1:95" s="57" customFormat="1" ht="25.5" hidden="1" customHeight="1" x14ac:dyDescent="0.2">
      <c r="A257" s="285"/>
      <c r="B257" s="286"/>
      <c r="C257" s="286"/>
      <c r="D257" s="277"/>
      <c r="E257" s="280"/>
      <c r="F257" s="281"/>
      <c r="G257" s="280"/>
      <c r="H257" s="280"/>
      <c r="I257" s="280"/>
      <c r="J257" s="280"/>
      <c r="K257" s="280"/>
      <c r="M257" s="202"/>
      <c r="N257" s="203"/>
      <c r="O257" s="203"/>
      <c r="P257" s="203"/>
      <c r="Q257" s="203"/>
      <c r="R257" s="203"/>
      <c r="S257" s="203"/>
      <c r="T257" s="325"/>
      <c r="U257" s="326"/>
      <c r="V257" s="326"/>
      <c r="W257" s="326"/>
      <c r="X257" s="326"/>
      <c r="Y257" s="326"/>
      <c r="Z257" s="326"/>
      <c r="AA257" s="326"/>
      <c r="AB257" s="326"/>
      <c r="AC257" s="326"/>
      <c r="AD257" s="326"/>
      <c r="AE257" s="326"/>
      <c r="AF257" s="326"/>
      <c r="AG257" s="326"/>
      <c r="AH257" s="326"/>
      <c r="AI257" s="326"/>
      <c r="AJ257" s="326"/>
      <c r="AK257" s="326"/>
      <c r="AL257" s="326"/>
      <c r="AM257" s="326"/>
      <c r="AN257" s="326"/>
      <c r="AO257" s="326"/>
      <c r="AP257" s="326"/>
      <c r="AQ257" s="327"/>
      <c r="AR257" s="325"/>
      <c r="AS257" s="326"/>
      <c r="AT257" s="326"/>
      <c r="AU257" s="326"/>
      <c r="AV257" s="326"/>
      <c r="AW257" s="326"/>
      <c r="AX257" s="326"/>
      <c r="AY257" s="326"/>
      <c r="AZ257" s="326"/>
      <c r="BA257" s="326"/>
      <c r="BB257" s="326"/>
      <c r="BC257" s="326"/>
      <c r="BD257" s="326"/>
      <c r="BE257" s="326"/>
      <c r="BF257" s="326"/>
      <c r="BG257" s="326"/>
      <c r="BH257" s="326"/>
      <c r="BI257" s="326"/>
      <c r="BJ257" s="326"/>
      <c r="BK257" s="326"/>
      <c r="BL257" s="326"/>
      <c r="BM257" s="326"/>
      <c r="BN257" s="326"/>
      <c r="BO257" s="327"/>
      <c r="BP257" s="325"/>
      <c r="BQ257" s="326"/>
      <c r="BR257" s="326"/>
      <c r="BS257" s="326"/>
      <c r="BT257" s="326"/>
      <c r="BU257" s="326"/>
      <c r="BV257" s="326"/>
      <c r="BW257" s="326"/>
      <c r="BX257" s="326"/>
      <c r="BY257" s="326"/>
      <c r="BZ257" s="326"/>
      <c r="CA257" s="326"/>
      <c r="CB257" s="326"/>
      <c r="CC257" s="326"/>
      <c r="CD257" s="326"/>
      <c r="CE257" s="326"/>
      <c r="CF257" s="326"/>
      <c r="CG257" s="326"/>
      <c r="CH257" s="326"/>
      <c r="CI257" s="326"/>
      <c r="CJ257" s="326"/>
      <c r="CK257" s="326"/>
      <c r="CL257" s="326"/>
      <c r="CM257" s="327"/>
      <c r="CN257" s="204"/>
      <c r="CO257" s="204"/>
      <c r="CP257" s="204"/>
      <c r="CQ257" s="98"/>
    </row>
    <row r="258" spans="1:95" s="57" customFormat="1" ht="18" hidden="1" customHeight="1" x14ac:dyDescent="0.2">
      <c r="A258" s="285" t="s">
        <v>100</v>
      </c>
      <c r="B258" s="286">
        <v>2110</v>
      </c>
      <c r="C258" s="286">
        <v>111</v>
      </c>
      <c r="D258" s="277"/>
      <c r="E258" s="280">
        <f>SUM(E261:E261)</f>
        <v>0</v>
      </c>
      <c r="F258" s="281">
        <f>SUM(F261:F261)</f>
        <v>0</v>
      </c>
      <c r="G258" s="280">
        <f>SUM(G261:G261)</f>
        <v>0</v>
      </c>
      <c r="H258" s="280">
        <f>SUM(H261:H261)</f>
        <v>0</v>
      </c>
      <c r="I258" s="280">
        <f>SUM(I261:I261)</f>
        <v>0</v>
      </c>
      <c r="J258" s="280" t="s">
        <v>60</v>
      </c>
      <c r="K258" s="280" t="s">
        <v>60</v>
      </c>
      <c r="M258" s="202"/>
      <c r="N258" s="203"/>
      <c r="O258" s="203"/>
      <c r="P258" s="203"/>
      <c r="Q258" s="203"/>
      <c r="R258" s="203"/>
      <c r="S258" s="203"/>
      <c r="T258" s="325"/>
      <c r="U258" s="326"/>
      <c r="V258" s="326"/>
      <c r="W258" s="326"/>
      <c r="X258" s="326"/>
      <c r="Y258" s="326"/>
      <c r="Z258" s="326"/>
      <c r="AA258" s="326"/>
      <c r="AB258" s="326"/>
      <c r="AC258" s="326"/>
      <c r="AD258" s="326"/>
      <c r="AE258" s="326"/>
      <c r="AF258" s="326"/>
      <c r="AG258" s="326"/>
      <c r="AH258" s="326"/>
      <c r="AI258" s="326"/>
      <c r="AJ258" s="326"/>
      <c r="AK258" s="326"/>
      <c r="AL258" s="326"/>
      <c r="AM258" s="326"/>
      <c r="AN258" s="326"/>
      <c r="AO258" s="326"/>
      <c r="AP258" s="326"/>
      <c r="AQ258" s="327"/>
      <c r="AR258" s="325"/>
      <c r="AS258" s="326"/>
      <c r="AT258" s="326"/>
      <c r="AU258" s="326"/>
      <c r="AV258" s="326"/>
      <c r="AW258" s="326"/>
      <c r="AX258" s="326"/>
      <c r="AY258" s="326"/>
      <c r="AZ258" s="326"/>
      <c r="BA258" s="326"/>
      <c r="BB258" s="326"/>
      <c r="BC258" s="326"/>
      <c r="BD258" s="326"/>
      <c r="BE258" s="326"/>
      <c r="BF258" s="326"/>
      <c r="BG258" s="326"/>
      <c r="BH258" s="326"/>
      <c r="BI258" s="326"/>
      <c r="BJ258" s="326"/>
      <c r="BK258" s="326"/>
      <c r="BL258" s="326"/>
      <c r="BM258" s="326"/>
      <c r="BN258" s="326"/>
      <c r="BO258" s="327"/>
      <c r="BP258" s="325"/>
      <c r="BQ258" s="326"/>
      <c r="BR258" s="326"/>
      <c r="BS258" s="326"/>
      <c r="BT258" s="326"/>
      <c r="BU258" s="326"/>
      <c r="BV258" s="326"/>
      <c r="BW258" s="326"/>
      <c r="BX258" s="326"/>
      <c r="BY258" s="326"/>
      <c r="BZ258" s="326"/>
      <c r="CA258" s="326"/>
      <c r="CB258" s="326"/>
      <c r="CC258" s="326"/>
      <c r="CD258" s="326"/>
      <c r="CE258" s="326"/>
      <c r="CF258" s="326"/>
      <c r="CG258" s="326"/>
      <c r="CH258" s="326"/>
      <c r="CI258" s="326"/>
      <c r="CJ258" s="326"/>
      <c r="CK258" s="326"/>
      <c r="CL258" s="326"/>
      <c r="CM258" s="327"/>
      <c r="CN258" s="204"/>
      <c r="CO258" s="204"/>
      <c r="CP258" s="204"/>
      <c r="CQ258" s="98"/>
    </row>
    <row r="259" spans="1:95" s="57" customFormat="1" ht="18" hidden="1" customHeight="1" x14ac:dyDescent="0.2">
      <c r="A259" s="285"/>
      <c r="B259" s="286"/>
      <c r="C259" s="286"/>
      <c r="D259" s="277"/>
      <c r="E259" s="280"/>
      <c r="F259" s="281"/>
      <c r="G259" s="280"/>
      <c r="H259" s="280"/>
      <c r="I259" s="280"/>
      <c r="J259" s="280"/>
      <c r="K259" s="280"/>
      <c r="L259" s="111"/>
      <c r="M259" s="202"/>
      <c r="N259" s="203"/>
      <c r="O259" s="203"/>
      <c r="P259" s="203"/>
      <c r="Q259" s="203"/>
      <c r="R259" s="203"/>
      <c r="S259" s="203"/>
      <c r="T259" s="325"/>
      <c r="U259" s="326"/>
      <c r="V259" s="326"/>
      <c r="W259" s="326"/>
      <c r="X259" s="326"/>
      <c r="Y259" s="326"/>
      <c r="Z259" s="326"/>
      <c r="AA259" s="326"/>
      <c r="AB259" s="326"/>
      <c r="AC259" s="326"/>
      <c r="AD259" s="326"/>
      <c r="AE259" s="326"/>
      <c r="AF259" s="326"/>
      <c r="AG259" s="326"/>
      <c r="AH259" s="326"/>
      <c r="AI259" s="326"/>
      <c r="AJ259" s="326"/>
      <c r="AK259" s="326"/>
      <c r="AL259" s="326"/>
      <c r="AM259" s="326"/>
      <c r="AN259" s="326"/>
      <c r="AO259" s="326"/>
      <c r="AP259" s="326"/>
      <c r="AQ259" s="327"/>
      <c r="AR259" s="325"/>
      <c r="AS259" s="326"/>
      <c r="AT259" s="326"/>
      <c r="AU259" s="326"/>
      <c r="AV259" s="326"/>
      <c r="AW259" s="326"/>
      <c r="AX259" s="326"/>
      <c r="AY259" s="326"/>
      <c r="AZ259" s="326"/>
      <c r="BA259" s="326"/>
      <c r="BB259" s="326"/>
      <c r="BC259" s="326"/>
      <c r="BD259" s="326"/>
      <c r="BE259" s="326"/>
      <c r="BF259" s="326"/>
      <c r="BG259" s="326"/>
      <c r="BH259" s="326"/>
      <c r="BI259" s="326"/>
      <c r="BJ259" s="326"/>
      <c r="BK259" s="326"/>
      <c r="BL259" s="326"/>
      <c r="BM259" s="326"/>
      <c r="BN259" s="326"/>
      <c r="BO259" s="327"/>
      <c r="BP259" s="325"/>
      <c r="BQ259" s="326"/>
      <c r="BR259" s="326"/>
      <c r="BS259" s="326"/>
      <c r="BT259" s="326"/>
      <c r="BU259" s="326"/>
      <c r="BV259" s="326"/>
      <c r="BW259" s="326"/>
      <c r="BX259" s="326"/>
      <c r="BY259" s="326"/>
      <c r="BZ259" s="326"/>
      <c r="CA259" s="326"/>
      <c r="CB259" s="326"/>
      <c r="CC259" s="326"/>
      <c r="CD259" s="326"/>
      <c r="CE259" s="326"/>
      <c r="CF259" s="326"/>
      <c r="CG259" s="326"/>
      <c r="CH259" s="326"/>
      <c r="CI259" s="326"/>
      <c r="CJ259" s="326"/>
      <c r="CK259" s="326"/>
      <c r="CL259" s="326"/>
      <c r="CM259" s="327"/>
      <c r="CN259" s="204"/>
      <c r="CO259" s="204"/>
      <c r="CP259" s="204"/>
      <c r="CQ259" s="98"/>
    </row>
    <row r="260" spans="1:95" s="103" customFormat="1" ht="18" hidden="1" customHeight="1" x14ac:dyDescent="0.2">
      <c r="A260" s="130" t="s">
        <v>190</v>
      </c>
      <c r="B260" s="99"/>
      <c r="C260" s="100"/>
      <c r="D260" s="104"/>
      <c r="E260" s="101"/>
      <c r="F260" s="101"/>
      <c r="G260" s="102"/>
      <c r="H260" s="99"/>
      <c r="I260" s="99"/>
      <c r="J260" s="99"/>
      <c r="K260" s="99"/>
      <c r="L260" s="109"/>
      <c r="M260" s="202"/>
      <c r="N260" s="203"/>
      <c r="O260" s="203"/>
      <c r="P260" s="203"/>
      <c r="Q260" s="203"/>
      <c r="R260" s="203"/>
      <c r="S260" s="203"/>
      <c r="T260" s="325"/>
      <c r="U260" s="326"/>
      <c r="V260" s="326"/>
      <c r="W260" s="326"/>
      <c r="X260" s="326"/>
      <c r="Y260" s="326"/>
      <c r="Z260" s="326"/>
      <c r="AA260" s="326"/>
      <c r="AB260" s="326"/>
      <c r="AC260" s="326"/>
      <c r="AD260" s="326"/>
      <c r="AE260" s="326"/>
      <c r="AF260" s="326"/>
      <c r="AG260" s="326"/>
      <c r="AH260" s="326"/>
      <c r="AI260" s="326"/>
      <c r="AJ260" s="326"/>
      <c r="AK260" s="326"/>
      <c r="AL260" s="326"/>
      <c r="AM260" s="326"/>
      <c r="AN260" s="326"/>
      <c r="AO260" s="326"/>
      <c r="AP260" s="326"/>
      <c r="AQ260" s="327"/>
      <c r="AR260" s="325"/>
      <c r="AS260" s="326"/>
      <c r="AT260" s="326"/>
      <c r="AU260" s="326"/>
      <c r="AV260" s="326"/>
      <c r="AW260" s="326"/>
      <c r="AX260" s="326"/>
      <c r="AY260" s="326"/>
      <c r="AZ260" s="326"/>
      <c r="BA260" s="326"/>
      <c r="BB260" s="326"/>
      <c r="BC260" s="326"/>
      <c r="BD260" s="326"/>
      <c r="BE260" s="326"/>
      <c r="BF260" s="326"/>
      <c r="BG260" s="326"/>
      <c r="BH260" s="326"/>
      <c r="BI260" s="326"/>
      <c r="BJ260" s="326"/>
      <c r="BK260" s="326"/>
      <c r="BL260" s="326"/>
      <c r="BM260" s="326"/>
      <c r="BN260" s="326"/>
      <c r="BO260" s="327"/>
      <c r="BP260" s="325"/>
      <c r="BQ260" s="326"/>
      <c r="BR260" s="326"/>
      <c r="BS260" s="326"/>
      <c r="BT260" s="326"/>
      <c r="BU260" s="326"/>
      <c r="BV260" s="326"/>
      <c r="BW260" s="326"/>
      <c r="BX260" s="326"/>
      <c r="BY260" s="326"/>
      <c r="BZ260" s="326"/>
      <c r="CA260" s="326"/>
      <c r="CB260" s="326"/>
      <c r="CC260" s="326"/>
      <c r="CD260" s="326"/>
      <c r="CE260" s="326"/>
      <c r="CF260" s="326"/>
      <c r="CG260" s="326"/>
      <c r="CH260" s="326"/>
      <c r="CI260" s="326"/>
      <c r="CJ260" s="326"/>
      <c r="CK260" s="326"/>
      <c r="CL260" s="326"/>
      <c r="CM260" s="327"/>
      <c r="CN260" s="204"/>
      <c r="CO260" s="204"/>
      <c r="CP260" s="204"/>
      <c r="CQ260" s="98"/>
    </row>
    <row r="261" spans="1:95" s="107" customFormat="1" ht="18" hidden="1" customHeight="1" x14ac:dyDescent="0.2">
      <c r="A261" s="131" t="s">
        <v>191</v>
      </c>
      <c r="B261" s="104"/>
      <c r="C261" s="105" t="s">
        <v>181</v>
      </c>
      <c r="D261" s="104">
        <v>211</v>
      </c>
      <c r="E261" s="120">
        <v>0</v>
      </c>
      <c r="F261" s="114">
        <v>0</v>
      </c>
      <c r="G261" s="113">
        <v>0</v>
      </c>
      <c r="H261" s="114">
        <f>G261</f>
        <v>0</v>
      </c>
      <c r="I261" s="114">
        <f>H261</f>
        <v>0</v>
      </c>
      <c r="J261" s="104" t="s">
        <v>3</v>
      </c>
      <c r="K261" s="104" t="s">
        <v>3</v>
      </c>
      <c r="L261" s="110"/>
      <c r="M261" s="202"/>
      <c r="N261" s="203"/>
      <c r="O261" s="203"/>
      <c r="P261" s="203"/>
      <c r="Q261" s="203"/>
      <c r="R261" s="203"/>
      <c r="S261" s="203"/>
      <c r="T261" s="325"/>
      <c r="U261" s="326"/>
      <c r="V261" s="326"/>
      <c r="W261" s="326"/>
      <c r="X261" s="326"/>
      <c r="Y261" s="326"/>
      <c r="Z261" s="326"/>
      <c r="AA261" s="326"/>
      <c r="AB261" s="326"/>
      <c r="AC261" s="326"/>
      <c r="AD261" s="326"/>
      <c r="AE261" s="326"/>
      <c r="AF261" s="326"/>
      <c r="AG261" s="326"/>
      <c r="AH261" s="326"/>
      <c r="AI261" s="326"/>
      <c r="AJ261" s="326"/>
      <c r="AK261" s="326"/>
      <c r="AL261" s="326"/>
      <c r="AM261" s="326"/>
      <c r="AN261" s="326"/>
      <c r="AO261" s="326"/>
      <c r="AP261" s="326"/>
      <c r="AQ261" s="327"/>
      <c r="AR261" s="325"/>
      <c r="AS261" s="326"/>
      <c r="AT261" s="326"/>
      <c r="AU261" s="326"/>
      <c r="AV261" s="326"/>
      <c r="AW261" s="326"/>
      <c r="AX261" s="326"/>
      <c r="AY261" s="326"/>
      <c r="AZ261" s="326"/>
      <c r="BA261" s="326"/>
      <c r="BB261" s="326"/>
      <c r="BC261" s="326"/>
      <c r="BD261" s="326"/>
      <c r="BE261" s="326"/>
      <c r="BF261" s="326"/>
      <c r="BG261" s="326"/>
      <c r="BH261" s="326"/>
      <c r="BI261" s="326"/>
      <c r="BJ261" s="326"/>
      <c r="BK261" s="326"/>
      <c r="BL261" s="326"/>
      <c r="BM261" s="326"/>
      <c r="BN261" s="326"/>
      <c r="BO261" s="327"/>
      <c r="BP261" s="325"/>
      <c r="BQ261" s="326"/>
      <c r="BR261" s="326"/>
      <c r="BS261" s="326"/>
      <c r="BT261" s="326"/>
      <c r="BU261" s="326"/>
      <c r="BV261" s="326"/>
      <c r="BW261" s="326"/>
      <c r="BX261" s="326"/>
      <c r="BY261" s="326"/>
      <c r="BZ261" s="326"/>
      <c r="CA261" s="326"/>
      <c r="CB261" s="326"/>
      <c r="CC261" s="326"/>
      <c r="CD261" s="326"/>
      <c r="CE261" s="326"/>
      <c r="CF261" s="326"/>
      <c r="CG261" s="326"/>
      <c r="CH261" s="326"/>
      <c r="CI261" s="326"/>
      <c r="CJ261" s="326"/>
      <c r="CK261" s="326"/>
      <c r="CL261" s="326"/>
      <c r="CM261" s="327"/>
      <c r="CN261" s="204"/>
      <c r="CO261" s="204"/>
      <c r="CP261" s="204"/>
      <c r="CQ261" s="98"/>
    </row>
    <row r="262" spans="1:95" s="57" customFormat="1" ht="87.75" hidden="1" customHeight="1" x14ac:dyDescent="0.2">
      <c r="A262" s="80" t="s">
        <v>72</v>
      </c>
      <c r="B262" s="79">
        <v>2140</v>
      </c>
      <c r="C262" s="79">
        <v>119</v>
      </c>
      <c r="D262" s="76"/>
      <c r="E262" s="81">
        <f>E263</f>
        <v>0</v>
      </c>
      <c r="F262" s="169">
        <f t="shared" ref="F262" si="158">F263</f>
        <v>0</v>
      </c>
      <c r="G262" s="81">
        <f t="shared" ref="G262" si="159">G263</f>
        <v>0</v>
      </c>
      <c r="H262" s="81">
        <f t="shared" ref="H262" si="160">H263</f>
        <v>0</v>
      </c>
      <c r="I262" s="81">
        <f t="shared" ref="I262" si="161">I263</f>
        <v>0</v>
      </c>
      <c r="J262" s="81" t="s">
        <v>60</v>
      </c>
      <c r="K262" s="175" t="s">
        <v>60</v>
      </c>
      <c r="M262" s="202"/>
      <c r="N262" s="203"/>
      <c r="O262" s="203"/>
      <c r="P262" s="203"/>
      <c r="Q262" s="203"/>
      <c r="R262" s="203"/>
      <c r="S262" s="203"/>
      <c r="T262" s="325"/>
      <c r="U262" s="326"/>
      <c r="V262" s="326"/>
      <c r="W262" s="326"/>
      <c r="X262" s="326"/>
      <c r="Y262" s="326"/>
      <c r="Z262" s="326"/>
      <c r="AA262" s="326"/>
      <c r="AB262" s="326"/>
      <c r="AC262" s="326"/>
      <c r="AD262" s="326"/>
      <c r="AE262" s="326"/>
      <c r="AF262" s="326"/>
      <c r="AG262" s="326"/>
      <c r="AH262" s="326"/>
      <c r="AI262" s="326"/>
      <c r="AJ262" s="326"/>
      <c r="AK262" s="326"/>
      <c r="AL262" s="326"/>
      <c r="AM262" s="326"/>
      <c r="AN262" s="326"/>
      <c r="AO262" s="326"/>
      <c r="AP262" s="326"/>
      <c r="AQ262" s="327"/>
      <c r="AR262" s="325"/>
      <c r="AS262" s="326"/>
      <c r="AT262" s="326"/>
      <c r="AU262" s="326"/>
      <c r="AV262" s="326"/>
      <c r="AW262" s="326"/>
      <c r="AX262" s="326"/>
      <c r="AY262" s="326"/>
      <c r="AZ262" s="326"/>
      <c r="BA262" s="326"/>
      <c r="BB262" s="326"/>
      <c r="BC262" s="326"/>
      <c r="BD262" s="326"/>
      <c r="BE262" s="326"/>
      <c r="BF262" s="326"/>
      <c r="BG262" s="326"/>
      <c r="BH262" s="326"/>
      <c r="BI262" s="326"/>
      <c r="BJ262" s="326"/>
      <c r="BK262" s="326"/>
      <c r="BL262" s="326"/>
      <c r="BM262" s="326"/>
      <c r="BN262" s="326"/>
      <c r="BO262" s="327"/>
      <c r="BP262" s="325"/>
      <c r="BQ262" s="326"/>
      <c r="BR262" s="326"/>
      <c r="BS262" s="326"/>
      <c r="BT262" s="326"/>
      <c r="BU262" s="326"/>
      <c r="BV262" s="326"/>
      <c r="BW262" s="326"/>
      <c r="BX262" s="326"/>
      <c r="BY262" s="326"/>
      <c r="BZ262" s="326"/>
      <c r="CA262" s="326"/>
      <c r="CB262" s="326"/>
      <c r="CC262" s="326"/>
      <c r="CD262" s="326"/>
      <c r="CE262" s="326"/>
      <c r="CF262" s="326"/>
      <c r="CG262" s="326"/>
      <c r="CH262" s="326"/>
      <c r="CI262" s="326"/>
      <c r="CJ262" s="326"/>
      <c r="CK262" s="326"/>
      <c r="CL262" s="326"/>
      <c r="CM262" s="327"/>
      <c r="CN262" s="204"/>
      <c r="CO262" s="204"/>
      <c r="CP262" s="204"/>
      <c r="CQ262" s="98"/>
    </row>
    <row r="263" spans="1:95" s="67" customFormat="1" ht="30" hidden="1" customHeight="1" x14ac:dyDescent="0.2">
      <c r="A263" s="283" t="s">
        <v>101</v>
      </c>
      <c r="B263" s="277">
        <v>2141</v>
      </c>
      <c r="C263" s="277">
        <v>119</v>
      </c>
      <c r="D263" s="277"/>
      <c r="E263" s="278">
        <f>E265</f>
        <v>0</v>
      </c>
      <c r="F263" s="288">
        <f t="shared" ref="F263:I263" si="162">F265</f>
        <v>0</v>
      </c>
      <c r="G263" s="278">
        <f t="shared" si="162"/>
        <v>0</v>
      </c>
      <c r="H263" s="278">
        <f t="shared" si="162"/>
        <v>0</v>
      </c>
      <c r="I263" s="278">
        <f t="shared" si="162"/>
        <v>0</v>
      </c>
      <c r="J263" s="278" t="s">
        <v>60</v>
      </c>
      <c r="K263" s="278" t="s">
        <v>60</v>
      </c>
      <c r="M263" s="202"/>
      <c r="N263" s="203"/>
      <c r="O263" s="203"/>
      <c r="P263" s="203"/>
      <c r="Q263" s="203"/>
      <c r="R263" s="203"/>
      <c r="S263" s="203"/>
      <c r="T263" s="325"/>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7"/>
      <c r="AR263" s="325"/>
      <c r="AS263" s="326"/>
      <c r="AT263" s="326"/>
      <c r="AU263" s="326"/>
      <c r="AV263" s="326"/>
      <c r="AW263" s="326"/>
      <c r="AX263" s="326"/>
      <c r="AY263" s="326"/>
      <c r="AZ263" s="326"/>
      <c r="BA263" s="326"/>
      <c r="BB263" s="326"/>
      <c r="BC263" s="326"/>
      <c r="BD263" s="326"/>
      <c r="BE263" s="326"/>
      <c r="BF263" s="326"/>
      <c r="BG263" s="326"/>
      <c r="BH263" s="326"/>
      <c r="BI263" s="326"/>
      <c r="BJ263" s="326"/>
      <c r="BK263" s="326"/>
      <c r="BL263" s="326"/>
      <c r="BM263" s="326"/>
      <c r="BN263" s="326"/>
      <c r="BO263" s="327"/>
      <c r="BP263" s="325"/>
      <c r="BQ263" s="326"/>
      <c r="BR263" s="326"/>
      <c r="BS263" s="326"/>
      <c r="BT263" s="326"/>
      <c r="BU263" s="326"/>
      <c r="BV263" s="326"/>
      <c r="BW263" s="326"/>
      <c r="BX263" s="326"/>
      <c r="BY263" s="326"/>
      <c r="BZ263" s="326"/>
      <c r="CA263" s="326"/>
      <c r="CB263" s="326"/>
      <c r="CC263" s="326"/>
      <c r="CD263" s="326"/>
      <c r="CE263" s="326"/>
      <c r="CF263" s="326"/>
      <c r="CG263" s="326"/>
      <c r="CH263" s="326"/>
      <c r="CI263" s="326"/>
      <c r="CJ263" s="326"/>
      <c r="CK263" s="326"/>
      <c r="CL263" s="326"/>
      <c r="CM263" s="327"/>
      <c r="CN263" s="204"/>
      <c r="CO263" s="204"/>
      <c r="CP263" s="204"/>
      <c r="CQ263" s="98"/>
    </row>
    <row r="264" spans="1:95" s="67" customFormat="1" ht="15.75" hidden="1" customHeight="1" x14ac:dyDescent="0.2">
      <c r="A264" s="283"/>
      <c r="B264" s="277"/>
      <c r="C264" s="277"/>
      <c r="D264" s="277"/>
      <c r="E264" s="278"/>
      <c r="F264" s="288"/>
      <c r="G264" s="278"/>
      <c r="H264" s="278"/>
      <c r="I264" s="278"/>
      <c r="J264" s="278"/>
      <c r="K264" s="278"/>
      <c r="M264" s="202"/>
      <c r="N264" s="203"/>
      <c r="O264" s="203"/>
      <c r="P264" s="203"/>
      <c r="Q264" s="203"/>
      <c r="R264" s="203"/>
      <c r="S264" s="203"/>
      <c r="T264" s="325"/>
      <c r="U264" s="326"/>
      <c r="V264" s="326"/>
      <c r="W264" s="326"/>
      <c r="X264" s="326"/>
      <c r="Y264" s="326"/>
      <c r="Z264" s="326"/>
      <c r="AA264" s="326"/>
      <c r="AB264" s="326"/>
      <c r="AC264" s="326"/>
      <c r="AD264" s="326"/>
      <c r="AE264" s="326"/>
      <c r="AF264" s="326"/>
      <c r="AG264" s="326"/>
      <c r="AH264" s="326"/>
      <c r="AI264" s="326"/>
      <c r="AJ264" s="326"/>
      <c r="AK264" s="326"/>
      <c r="AL264" s="326"/>
      <c r="AM264" s="326"/>
      <c r="AN264" s="326"/>
      <c r="AO264" s="326"/>
      <c r="AP264" s="326"/>
      <c r="AQ264" s="327"/>
      <c r="AR264" s="325"/>
      <c r="AS264" s="326"/>
      <c r="AT264" s="326"/>
      <c r="AU264" s="326"/>
      <c r="AV264" s="326"/>
      <c r="AW264" s="326"/>
      <c r="AX264" s="326"/>
      <c r="AY264" s="326"/>
      <c r="AZ264" s="326"/>
      <c r="BA264" s="326"/>
      <c r="BB264" s="326"/>
      <c r="BC264" s="326"/>
      <c r="BD264" s="326"/>
      <c r="BE264" s="326"/>
      <c r="BF264" s="326"/>
      <c r="BG264" s="326"/>
      <c r="BH264" s="326"/>
      <c r="BI264" s="326"/>
      <c r="BJ264" s="326"/>
      <c r="BK264" s="326"/>
      <c r="BL264" s="326"/>
      <c r="BM264" s="326"/>
      <c r="BN264" s="326"/>
      <c r="BO264" s="327"/>
      <c r="BP264" s="325"/>
      <c r="BQ264" s="326"/>
      <c r="BR264" s="326"/>
      <c r="BS264" s="326"/>
      <c r="BT264" s="326"/>
      <c r="BU264" s="326"/>
      <c r="BV264" s="326"/>
      <c r="BW264" s="326"/>
      <c r="BX264" s="326"/>
      <c r="BY264" s="326"/>
      <c r="BZ264" s="326"/>
      <c r="CA264" s="326"/>
      <c r="CB264" s="326"/>
      <c r="CC264" s="326"/>
      <c r="CD264" s="326"/>
      <c r="CE264" s="326"/>
      <c r="CF264" s="326"/>
      <c r="CG264" s="326"/>
      <c r="CH264" s="326"/>
      <c r="CI264" s="326"/>
      <c r="CJ264" s="326"/>
      <c r="CK264" s="326"/>
      <c r="CL264" s="326"/>
      <c r="CM264" s="327"/>
      <c r="CN264" s="204"/>
      <c r="CO264" s="204"/>
      <c r="CP264" s="204"/>
      <c r="CQ264" s="98"/>
    </row>
    <row r="265" spans="1:95" s="107" customFormat="1" ht="18" hidden="1" customHeight="1" x14ac:dyDescent="0.2">
      <c r="A265" s="131" t="s">
        <v>192</v>
      </c>
      <c r="B265" s="104"/>
      <c r="C265" s="105" t="s">
        <v>181</v>
      </c>
      <c r="D265" s="104">
        <v>213</v>
      </c>
      <c r="E265" s="114">
        <v>0</v>
      </c>
      <c r="F265" s="114">
        <v>0</v>
      </c>
      <c r="G265" s="113">
        <v>0</v>
      </c>
      <c r="H265" s="114">
        <f>G265</f>
        <v>0</v>
      </c>
      <c r="I265" s="114">
        <f>H265</f>
        <v>0</v>
      </c>
      <c r="J265" s="104" t="s">
        <v>3</v>
      </c>
      <c r="K265" s="104" t="s">
        <v>3</v>
      </c>
      <c r="L265" s="110"/>
      <c r="M265" s="202"/>
      <c r="N265" s="203"/>
      <c r="O265" s="203"/>
      <c r="P265" s="203"/>
      <c r="Q265" s="203"/>
      <c r="R265" s="203"/>
      <c r="S265" s="203"/>
      <c r="T265" s="325"/>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7"/>
      <c r="AR265" s="325"/>
      <c r="AS265" s="326"/>
      <c r="AT265" s="326"/>
      <c r="AU265" s="326"/>
      <c r="AV265" s="326"/>
      <c r="AW265" s="326"/>
      <c r="AX265" s="326"/>
      <c r="AY265" s="326"/>
      <c r="AZ265" s="326"/>
      <c r="BA265" s="326"/>
      <c r="BB265" s="326"/>
      <c r="BC265" s="326"/>
      <c r="BD265" s="326"/>
      <c r="BE265" s="326"/>
      <c r="BF265" s="326"/>
      <c r="BG265" s="326"/>
      <c r="BH265" s="326"/>
      <c r="BI265" s="326"/>
      <c r="BJ265" s="326"/>
      <c r="BK265" s="326"/>
      <c r="BL265" s="326"/>
      <c r="BM265" s="326"/>
      <c r="BN265" s="326"/>
      <c r="BO265" s="327"/>
      <c r="BP265" s="325"/>
      <c r="BQ265" s="326"/>
      <c r="BR265" s="326"/>
      <c r="BS265" s="326"/>
      <c r="BT265" s="326"/>
      <c r="BU265" s="326"/>
      <c r="BV265" s="326"/>
      <c r="BW265" s="326"/>
      <c r="BX265" s="326"/>
      <c r="BY265" s="326"/>
      <c r="BZ265" s="326"/>
      <c r="CA265" s="326"/>
      <c r="CB265" s="326"/>
      <c r="CC265" s="326"/>
      <c r="CD265" s="326"/>
      <c r="CE265" s="326"/>
      <c r="CF265" s="326"/>
      <c r="CG265" s="326"/>
      <c r="CH265" s="326"/>
      <c r="CI265" s="326"/>
      <c r="CJ265" s="326"/>
      <c r="CK265" s="326"/>
      <c r="CL265" s="326"/>
      <c r="CM265" s="327"/>
      <c r="CN265" s="204"/>
      <c r="CO265" s="204"/>
      <c r="CP265" s="204"/>
      <c r="CQ265" s="98"/>
    </row>
    <row r="266" spans="1:95" s="119" customFormat="1" ht="30" customHeight="1" x14ac:dyDescent="0.3">
      <c r="A266" s="129" t="s">
        <v>61</v>
      </c>
      <c r="B266" s="284" t="s">
        <v>264</v>
      </c>
      <c r="C266" s="284"/>
      <c r="D266" s="284"/>
      <c r="E266" s="117">
        <f>E267</f>
        <v>2597762.6</v>
      </c>
      <c r="F266" s="117">
        <f t="shared" ref="F266" si="163">F267</f>
        <v>2191475.52</v>
      </c>
      <c r="G266" s="117">
        <f t="shared" ref="G266" si="164">G267</f>
        <v>2359202.25</v>
      </c>
      <c r="H266" s="117">
        <f t="shared" ref="H266" si="165">H267</f>
        <v>2398411.67</v>
      </c>
      <c r="I266" s="117">
        <f t="shared" ref="I266" si="166">I267</f>
        <v>2398411.67</v>
      </c>
      <c r="J266" s="117">
        <f>I266</f>
        <v>2398411.67</v>
      </c>
      <c r="K266" s="117">
        <f>J266</f>
        <v>2398411.67</v>
      </c>
      <c r="L266" s="118"/>
      <c r="M266" s="202"/>
      <c r="N266" s="203"/>
      <c r="O266" s="203"/>
      <c r="P266" s="203"/>
      <c r="Q266" s="203"/>
      <c r="R266" s="203"/>
      <c r="S266" s="203"/>
      <c r="T266" s="325"/>
      <c r="U266" s="326"/>
      <c r="V266" s="326"/>
      <c r="W266" s="326"/>
      <c r="X266" s="326"/>
      <c r="Y266" s="326"/>
      <c r="Z266" s="326"/>
      <c r="AA266" s="326"/>
      <c r="AB266" s="326"/>
      <c r="AC266" s="326"/>
      <c r="AD266" s="326"/>
      <c r="AE266" s="326"/>
      <c r="AF266" s="326"/>
      <c r="AG266" s="326"/>
      <c r="AH266" s="326"/>
      <c r="AI266" s="326"/>
      <c r="AJ266" s="326"/>
      <c r="AK266" s="326"/>
      <c r="AL266" s="326"/>
      <c r="AM266" s="326"/>
      <c r="AN266" s="326"/>
      <c r="AO266" s="326"/>
      <c r="AP266" s="326"/>
      <c r="AQ266" s="327"/>
      <c r="AR266" s="325"/>
      <c r="AS266" s="326"/>
      <c r="AT266" s="326"/>
      <c r="AU266" s="326"/>
      <c r="AV266" s="326"/>
      <c r="AW266" s="326"/>
      <c r="AX266" s="326"/>
      <c r="AY266" s="326"/>
      <c r="AZ266" s="326"/>
      <c r="BA266" s="326"/>
      <c r="BB266" s="326"/>
      <c r="BC266" s="326"/>
      <c r="BD266" s="326"/>
      <c r="BE266" s="326"/>
      <c r="BF266" s="326"/>
      <c r="BG266" s="326"/>
      <c r="BH266" s="326"/>
      <c r="BI266" s="326"/>
      <c r="BJ266" s="326"/>
      <c r="BK266" s="326"/>
      <c r="BL266" s="326"/>
      <c r="BM266" s="326"/>
      <c r="BN266" s="326"/>
      <c r="BO266" s="327"/>
      <c r="BP266" s="325"/>
      <c r="BQ266" s="326"/>
      <c r="BR266" s="326"/>
      <c r="BS266" s="326"/>
      <c r="BT266" s="326"/>
      <c r="BU266" s="326"/>
      <c r="BV266" s="326"/>
      <c r="BW266" s="326"/>
      <c r="BX266" s="326"/>
      <c r="BY266" s="326"/>
      <c r="BZ266" s="326"/>
      <c r="CA266" s="326"/>
      <c r="CB266" s="326"/>
      <c r="CC266" s="326"/>
      <c r="CD266" s="326"/>
      <c r="CE266" s="326"/>
      <c r="CF266" s="326"/>
      <c r="CG266" s="326"/>
      <c r="CH266" s="326"/>
      <c r="CI266" s="326"/>
      <c r="CJ266" s="326"/>
      <c r="CK266" s="326"/>
      <c r="CL266" s="326"/>
      <c r="CM266" s="327"/>
      <c r="CN266" s="204"/>
      <c r="CO266" s="204"/>
      <c r="CP266" s="204"/>
      <c r="CQ266" s="98"/>
    </row>
    <row r="267" spans="1:95" s="57" customFormat="1" ht="26.25" customHeight="1" x14ac:dyDescent="0.2">
      <c r="A267" s="285" t="s">
        <v>99</v>
      </c>
      <c r="B267" s="286">
        <v>2100</v>
      </c>
      <c r="C267" s="286" t="s">
        <v>60</v>
      </c>
      <c r="D267" s="277"/>
      <c r="E267" s="280">
        <f>E269</f>
        <v>2597762.6</v>
      </c>
      <c r="F267" s="281">
        <f t="shared" ref="F267:I267" si="167">F269</f>
        <v>2191475.52</v>
      </c>
      <c r="G267" s="280">
        <f t="shared" si="167"/>
        <v>2359202.25</v>
      </c>
      <c r="H267" s="280">
        <f>H269</f>
        <v>2398411.67</v>
      </c>
      <c r="I267" s="280">
        <f t="shared" si="167"/>
        <v>2398411.67</v>
      </c>
      <c r="J267" s="280">
        <f>I267</f>
        <v>2398411.67</v>
      </c>
      <c r="K267" s="280" t="s">
        <v>60</v>
      </c>
      <c r="M267" s="202"/>
      <c r="N267" s="203"/>
      <c r="O267" s="203"/>
      <c r="P267" s="203"/>
      <c r="Q267" s="203"/>
      <c r="R267" s="203"/>
      <c r="S267" s="203"/>
      <c r="T267" s="325"/>
      <c r="U267" s="326"/>
      <c r="V267" s="326"/>
      <c r="W267" s="326"/>
      <c r="X267" s="326"/>
      <c r="Y267" s="326"/>
      <c r="Z267" s="326"/>
      <c r="AA267" s="326"/>
      <c r="AB267" s="326"/>
      <c r="AC267" s="326"/>
      <c r="AD267" s="326"/>
      <c r="AE267" s="326"/>
      <c r="AF267" s="326"/>
      <c r="AG267" s="326"/>
      <c r="AH267" s="326"/>
      <c r="AI267" s="326"/>
      <c r="AJ267" s="326"/>
      <c r="AK267" s="326"/>
      <c r="AL267" s="326"/>
      <c r="AM267" s="326"/>
      <c r="AN267" s="326"/>
      <c r="AO267" s="326"/>
      <c r="AP267" s="326"/>
      <c r="AQ267" s="327"/>
      <c r="AR267" s="325"/>
      <c r="AS267" s="326"/>
      <c r="AT267" s="326"/>
      <c r="AU267" s="326"/>
      <c r="AV267" s="326"/>
      <c r="AW267" s="326"/>
      <c r="AX267" s="326"/>
      <c r="AY267" s="326"/>
      <c r="AZ267" s="326"/>
      <c r="BA267" s="326"/>
      <c r="BB267" s="326"/>
      <c r="BC267" s="326"/>
      <c r="BD267" s="326"/>
      <c r="BE267" s="326"/>
      <c r="BF267" s="326"/>
      <c r="BG267" s="326"/>
      <c r="BH267" s="326"/>
      <c r="BI267" s="326"/>
      <c r="BJ267" s="326"/>
      <c r="BK267" s="326"/>
      <c r="BL267" s="326"/>
      <c r="BM267" s="326"/>
      <c r="BN267" s="326"/>
      <c r="BO267" s="327"/>
      <c r="BP267" s="325"/>
      <c r="BQ267" s="326"/>
      <c r="BR267" s="326"/>
      <c r="BS267" s="326"/>
      <c r="BT267" s="326"/>
      <c r="BU267" s="326"/>
      <c r="BV267" s="326"/>
      <c r="BW267" s="326"/>
      <c r="BX267" s="326"/>
      <c r="BY267" s="326"/>
      <c r="BZ267" s="326"/>
      <c r="CA267" s="326"/>
      <c r="CB267" s="326"/>
      <c r="CC267" s="326"/>
      <c r="CD267" s="326"/>
      <c r="CE267" s="326"/>
      <c r="CF267" s="326"/>
      <c r="CG267" s="326"/>
      <c r="CH267" s="326"/>
      <c r="CI267" s="326"/>
      <c r="CJ267" s="326"/>
      <c r="CK267" s="326"/>
      <c r="CL267" s="326"/>
      <c r="CM267" s="327"/>
      <c r="CN267" s="204"/>
      <c r="CO267" s="204"/>
      <c r="CP267" s="204"/>
      <c r="CQ267" s="98"/>
    </row>
    <row r="268" spans="1:95" s="57" customFormat="1" ht="25.5" customHeight="1" x14ac:dyDescent="0.2">
      <c r="A268" s="285"/>
      <c r="B268" s="286"/>
      <c r="C268" s="286"/>
      <c r="D268" s="277"/>
      <c r="E268" s="280"/>
      <c r="F268" s="281"/>
      <c r="G268" s="280"/>
      <c r="H268" s="280"/>
      <c r="I268" s="280"/>
      <c r="J268" s="280"/>
      <c r="K268" s="280"/>
      <c r="M268" s="202"/>
      <c r="N268" s="203"/>
      <c r="O268" s="203"/>
      <c r="P268" s="203"/>
      <c r="Q268" s="203"/>
      <c r="R268" s="203"/>
      <c r="S268" s="203"/>
      <c r="T268" s="325"/>
      <c r="U268" s="326"/>
      <c r="V268" s="326"/>
      <c r="W268" s="326"/>
      <c r="X268" s="326"/>
      <c r="Y268" s="326"/>
      <c r="Z268" s="326"/>
      <c r="AA268" s="326"/>
      <c r="AB268" s="326"/>
      <c r="AC268" s="326"/>
      <c r="AD268" s="326"/>
      <c r="AE268" s="326"/>
      <c r="AF268" s="326"/>
      <c r="AG268" s="326"/>
      <c r="AH268" s="326"/>
      <c r="AI268" s="326"/>
      <c r="AJ268" s="326"/>
      <c r="AK268" s="326"/>
      <c r="AL268" s="326"/>
      <c r="AM268" s="326"/>
      <c r="AN268" s="326"/>
      <c r="AO268" s="326"/>
      <c r="AP268" s="326"/>
      <c r="AQ268" s="327"/>
      <c r="AR268" s="325"/>
      <c r="AS268" s="326"/>
      <c r="AT268" s="326"/>
      <c r="AU268" s="326"/>
      <c r="AV268" s="326"/>
      <c r="AW268" s="326"/>
      <c r="AX268" s="326"/>
      <c r="AY268" s="326"/>
      <c r="AZ268" s="326"/>
      <c r="BA268" s="326"/>
      <c r="BB268" s="326"/>
      <c r="BC268" s="326"/>
      <c r="BD268" s="326"/>
      <c r="BE268" s="326"/>
      <c r="BF268" s="326"/>
      <c r="BG268" s="326"/>
      <c r="BH268" s="326"/>
      <c r="BI268" s="326"/>
      <c r="BJ268" s="326"/>
      <c r="BK268" s="326"/>
      <c r="BL268" s="326"/>
      <c r="BM268" s="326"/>
      <c r="BN268" s="326"/>
      <c r="BO268" s="327"/>
      <c r="BP268" s="325"/>
      <c r="BQ268" s="326"/>
      <c r="BR268" s="326"/>
      <c r="BS268" s="326"/>
      <c r="BT268" s="326"/>
      <c r="BU268" s="326"/>
      <c r="BV268" s="326"/>
      <c r="BW268" s="326"/>
      <c r="BX268" s="326"/>
      <c r="BY268" s="326"/>
      <c r="BZ268" s="326"/>
      <c r="CA268" s="326"/>
      <c r="CB268" s="326"/>
      <c r="CC268" s="326"/>
      <c r="CD268" s="326"/>
      <c r="CE268" s="326"/>
      <c r="CF268" s="326"/>
      <c r="CG268" s="326"/>
      <c r="CH268" s="326"/>
      <c r="CI268" s="326"/>
      <c r="CJ268" s="326"/>
      <c r="CK268" s="326"/>
      <c r="CL268" s="326"/>
      <c r="CM268" s="327"/>
      <c r="CN268" s="204"/>
      <c r="CO268" s="204"/>
      <c r="CP268" s="204"/>
      <c r="CQ268" s="98"/>
    </row>
    <row r="269" spans="1:95" s="57" customFormat="1" ht="50.25" customHeight="1" x14ac:dyDescent="0.2">
      <c r="A269" s="80" t="s">
        <v>71</v>
      </c>
      <c r="B269" s="79">
        <v>2120</v>
      </c>
      <c r="C269" s="79">
        <v>112</v>
      </c>
      <c r="D269" s="76"/>
      <c r="E269" s="81">
        <f>SUM(E270:E270)</f>
        <v>2597762.6</v>
      </c>
      <c r="F269" s="169">
        <f>SUM(F270:F270)</f>
        <v>2191475.52</v>
      </c>
      <c r="G269" s="81">
        <f>SUM(G270:G270)</f>
        <v>2359202.25</v>
      </c>
      <c r="H269" s="81">
        <f>SUM(H270:H270)</f>
        <v>2398411.67</v>
      </c>
      <c r="I269" s="81">
        <f>SUM(I270:I270)</f>
        <v>2398411.67</v>
      </c>
      <c r="J269" s="81">
        <f>I269</f>
        <v>2398411.67</v>
      </c>
      <c r="K269" s="175" t="s">
        <v>60</v>
      </c>
      <c r="L269" s="111"/>
      <c r="M269" s="202"/>
      <c r="N269" s="203"/>
      <c r="O269" s="203"/>
      <c r="P269" s="203"/>
      <c r="Q269" s="203"/>
      <c r="R269" s="203"/>
      <c r="S269" s="203"/>
      <c r="T269" s="325"/>
      <c r="U269" s="326"/>
      <c r="V269" s="326"/>
      <c r="W269" s="326"/>
      <c r="X269" s="326"/>
      <c r="Y269" s="326"/>
      <c r="Z269" s="326"/>
      <c r="AA269" s="326"/>
      <c r="AB269" s="326"/>
      <c r="AC269" s="326"/>
      <c r="AD269" s="326"/>
      <c r="AE269" s="326"/>
      <c r="AF269" s="326"/>
      <c r="AG269" s="326"/>
      <c r="AH269" s="326"/>
      <c r="AI269" s="326"/>
      <c r="AJ269" s="326"/>
      <c r="AK269" s="326"/>
      <c r="AL269" s="326"/>
      <c r="AM269" s="326"/>
      <c r="AN269" s="326"/>
      <c r="AO269" s="326"/>
      <c r="AP269" s="326"/>
      <c r="AQ269" s="327"/>
      <c r="AR269" s="325"/>
      <c r="AS269" s="326"/>
      <c r="AT269" s="326"/>
      <c r="AU269" s="326"/>
      <c r="AV269" s="326"/>
      <c r="AW269" s="326"/>
      <c r="AX269" s="326"/>
      <c r="AY269" s="326"/>
      <c r="AZ269" s="326"/>
      <c r="BA269" s="326"/>
      <c r="BB269" s="326"/>
      <c r="BC269" s="326"/>
      <c r="BD269" s="326"/>
      <c r="BE269" s="326"/>
      <c r="BF269" s="326"/>
      <c r="BG269" s="326"/>
      <c r="BH269" s="326"/>
      <c r="BI269" s="326"/>
      <c r="BJ269" s="326"/>
      <c r="BK269" s="326"/>
      <c r="BL269" s="326"/>
      <c r="BM269" s="326"/>
      <c r="BN269" s="326"/>
      <c r="BO269" s="327"/>
      <c r="BP269" s="325"/>
      <c r="BQ269" s="326"/>
      <c r="BR269" s="326"/>
      <c r="BS269" s="326"/>
      <c r="BT269" s="326"/>
      <c r="BU269" s="326"/>
      <c r="BV269" s="326"/>
      <c r="BW269" s="326"/>
      <c r="BX269" s="326"/>
      <c r="BY269" s="326"/>
      <c r="BZ269" s="326"/>
      <c r="CA269" s="326"/>
      <c r="CB269" s="326"/>
      <c r="CC269" s="326"/>
      <c r="CD269" s="326"/>
      <c r="CE269" s="326"/>
      <c r="CF269" s="326"/>
      <c r="CG269" s="326"/>
      <c r="CH269" s="326"/>
      <c r="CI269" s="326"/>
      <c r="CJ269" s="326"/>
      <c r="CK269" s="326"/>
      <c r="CL269" s="326"/>
      <c r="CM269" s="327"/>
      <c r="CN269" s="204"/>
      <c r="CO269" s="204"/>
      <c r="CP269" s="204"/>
      <c r="CQ269" s="98"/>
    </row>
    <row r="270" spans="1:95" s="107" customFormat="1" ht="35.25" customHeight="1" x14ac:dyDescent="0.2">
      <c r="A270" s="131" t="s">
        <v>193</v>
      </c>
      <c r="B270" s="104"/>
      <c r="C270" s="105" t="s">
        <v>265</v>
      </c>
      <c r="D270" s="104">
        <v>266</v>
      </c>
      <c r="E270" s="112">
        <v>2597762.6</v>
      </c>
      <c r="F270" s="112">
        <v>2191475.52</v>
      </c>
      <c r="G270" s="112">
        <v>2359202.25</v>
      </c>
      <c r="H270" s="114">
        <v>2398411.67</v>
      </c>
      <c r="I270" s="114">
        <v>2398411.67</v>
      </c>
      <c r="J270" s="114">
        <f>I270</f>
        <v>2398411.67</v>
      </c>
      <c r="K270" s="104" t="s">
        <v>3</v>
      </c>
      <c r="L270" s="110"/>
      <c r="M270" s="202"/>
      <c r="N270" s="203"/>
      <c r="O270" s="203"/>
      <c r="P270" s="203"/>
      <c r="Q270" s="203"/>
      <c r="R270" s="203"/>
      <c r="S270" s="203"/>
      <c r="T270" s="325"/>
      <c r="U270" s="326"/>
      <c r="V270" s="326"/>
      <c r="W270" s="326"/>
      <c r="X270" s="326"/>
      <c r="Y270" s="326"/>
      <c r="Z270" s="326"/>
      <c r="AA270" s="326"/>
      <c r="AB270" s="326"/>
      <c r="AC270" s="326"/>
      <c r="AD270" s="326"/>
      <c r="AE270" s="326"/>
      <c r="AF270" s="326"/>
      <c r="AG270" s="326"/>
      <c r="AH270" s="326"/>
      <c r="AI270" s="326"/>
      <c r="AJ270" s="326"/>
      <c r="AK270" s="326"/>
      <c r="AL270" s="326"/>
      <c r="AM270" s="326"/>
      <c r="AN270" s="326"/>
      <c r="AO270" s="326"/>
      <c r="AP270" s="326"/>
      <c r="AQ270" s="327"/>
      <c r="AR270" s="325"/>
      <c r="AS270" s="326"/>
      <c r="AT270" s="326"/>
      <c r="AU270" s="326"/>
      <c r="AV270" s="326"/>
      <c r="AW270" s="326"/>
      <c r="AX270" s="326"/>
      <c r="AY270" s="326"/>
      <c r="AZ270" s="326"/>
      <c r="BA270" s="326"/>
      <c r="BB270" s="326"/>
      <c r="BC270" s="326"/>
      <c r="BD270" s="326"/>
      <c r="BE270" s="326"/>
      <c r="BF270" s="326"/>
      <c r="BG270" s="326"/>
      <c r="BH270" s="326"/>
      <c r="BI270" s="326"/>
      <c r="BJ270" s="326"/>
      <c r="BK270" s="326"/>
      <c r="BL270" s="326"/>
      <c r="BM270" s="326"/>
      <c r="BN270" s="326"/>
      <c r="BO270" s="327"/>
      <c r="BP270" s="325"/>
      <c r="BQ270" s="326"/>
      <c r="BR270" s="326"/>
      <c r="BS270" s="326"/>
      <c r="BT270" s="326"/>
      <c r="BU270" s="326"/>
      <c r="BV270" s="326"/>
      <c r="BW270" s="326"/>
      <c r="BX270" s="326"/>
      <c r="BY270" s="326"/>
      <c r="BZ270" s="326"/>
      <c r="CA270" s="326"/>
      <c r="CB270" s="326"/>
      <c r="CC270" s="326"/>
      <c r="CD270" s="326"/>
      <c r="CE270" s="326"/>
      <c r="CF270" s="326"/>
      <c r="CG270" s="326"/>
      <c r="CH270" s="326"/>
      <c r="CI270" s="326"/>
      <c r="CJ270" s="326"/>
      <c r="CK270" s="326"/>
      <c r="CL270" s="326"/>
      <c r="CM270" s="327"/>
      <c r="CN270" s="204"/>
      <c r="CO270" s="204"/>
      <c r="CP270" s="204"/>
      <c r="CQ270" s="98"/>
    </row>
    <row r="271" spans="1:95" s="119" customFormat="1" ht="30" customHeight="1" x14ac:dyDescent="0.3">
      <c r="A271" s="129" t="s">
        <v>61</v>
      </c>
      <c r="B271" s="284" t="s">
        <v>237</v>
      </c>
      <c r="C271" s="284"/>
      <c r="D271" s="284"/>
      <c r="E271" s="117">
        <f>E272</f>
        <v>12514</v>
      </c>
      <c r="F271" s="117">
        <f t="shared" ref="F271" si="168">F272</f>
        <v>12898</v>
      </c>
      <c r="G271" s="117">
        <f t="shared" ref="G271" si="169">G272</f>
        <v>10463</v>
      </c>
      <c r="H271" s="117">
        <f t="shared" ref="H271" si="170">H272</f>
        <v>10463</v>
      </c>
      <c r="I271" s="117">
        <f t="shared" ref="I271:K271" si="171">I272</f>
        <v>10463</v>
      </c>
      <c r="J271" s="117">
        <f t="shared" si="171"/>
        <v>10463</v>
      </c>
      <c r="K271" s="117">
        <f t="shared" si="171"/>
        <v>10463</v>
      </c>
      <c r="L271" s="118"/>
      <c r="M271" s="202"/>
      <c r="N271" s="203"/>
      <c r="O271" s="203"/>
      <c r="P271" s="203"/>
      <c r="Q271" s="203"/>
      <c r="R271" s="203"/>
      <c r="S271" s="203"/>
      <c r="T271" s="325"/>
      <c r="U271" s="326"/>
      <c r="V271" s="326"/>
      <c r="W271" s="326"/>
      <c r="X271" s="326"/>
      <c r="Y271" s="326"/>
      <c r="Z271" s="326"/>
      <c r="AA271" s="326"/>
      <c r="AB271" s="326"/>
      <c r="AC271" s="326"/>
      <c r="AD271" s="326"/>
      <c r="AE271" s="326"/>
      <c r="AF271" s="326"/>
      <c r="AG271" s="326"/>
      <c r="AH271" s="326"/>
      <c r="AI271" s="326"/>
      <c r="AJ271" s="326"/>
      <c r="AK271" s="326"/>
      <c r="AL271" s="326"/>
      <c r="AM271" s="326"/>
      <c r="AN271" s="326"/>
      <c r="AO271" s="326"/>
      <c r="AP271" s="326"/>
      <c r="AQ271" s="327"/>
      <c r="AR271" s="325"/>
      <c r="AS271" s="326"/>
      <c r="AT271" s="326"/>
      <c r="AU271" s="326"/>
      <c r="AV271" s="326"/>
      <c r="AW271" s="326"/>
      <c r="AX271" s="326"/>
      <c r="AY271" s="326"/>
      <c r="AZ271" s="326"/>
      <c r="BA271" s="326"/>
      <c r="BB271" s="326"/>
      <c r="BC271" s="326"/>
      <c r="BD271" s="326"/>
      <c r="BE271" s="326"/>
      <c r="BF271" s="326"/>
      <c r="BG271" s="326"/>
      <c r="BH271" s="326"/>
      <c r="BI271" s="326"/>
      <c r="BJ271" s="326"/>
      <c r="BK271" s="326"/>
      <c r="BL271" s="326"/>
      <c r="BM271" s="326"/>
      <c r="BN271" s="326"/>
      <c r="BO271" s="327"/>
      <c r="BP271" s="325"/>
      <c r="BQ271" s="326"/>
      <c r="BR271" s="326"/>
      <c r="BS271" s="326"/>
      <c r="BT271" s="326"/>
      <c r="BU271" s="326"/>
      <c r="BV271" s="326"/>
      <c r="BW271" s="326"/>
      <c r="BX271" s="326"/>
      <c r="BY271" s="326"/>
      <c r="BZ271" s="326"/>
      <c r="CA271" s="326"/>
      <c r="CB271" s="326"/>
      <c r="CC271" s="326"/>
      <c r="CD271" s="326"/>
      <c r="CE271" s="326"/>
      <c r="CF271" s="326"/>
      <c r="CG271" s="326"/>
      <c r="CH271" s="326"/>
      <c r="CI271" s="326"/>
      <c r="CJ271" s="326"/>
      <c r="CK271" s="326"/>
      <c r="CL271" s="326"/>
      <c r="CM271" s="327"/>
      <c r="CN271" s="204"/>
      <c r="CO271" s="204"/>
      <c r="CP271" s="204"/>
      <c r="CQ271" s="98"/>
    </row>
    <row r="272" spans="1:95" s="57" customFormat="1" ht="38.25" customHeight="1" x14ac:dyDescent="0.25">
      <c r="A272" s="59" t="s">
        <v>234</v>
      </c>
      <c r="B272" s="79">
        <v>2600</v>
      </c>
      <c r="C272" s="79" t="s">
        <v>60</v>
      </c>
      <c r="D272" s="76"/>
      <c r="E272" s="81">
        <f>E274</f>
        <v>12514</v>
      </c>
      <c r="F272" s="169">
        <f t="shared" ref="F272:J272" si="172">F274</f>
        <v>12898</v>
      </c>
      <c r="G272" s="81">
        <f t="shared" si="172"/>
        <v>10463</v>
      </c>
      <c r="H272" s="81">
        <f t="shared" si="172"/>
        <v>10463</v>
      </c>
      <c r="I272" s="81">
        <f t="shared" si="172"/>
        <v>10463</v>
      </c>
      <c r="J272" s="81">
        <f t="shared" si="172"/>
        <v>10463</v>
      </c>
      <c r="K272" s="175">
        <f t="shared" ref="K272" si="173">K274</f>
        <v>10463</v>
      </c>
      <c r="M272" s="202"/>
      <c r="N272" s="203"/>
      <c r="O272" s="203"/>
      <c r="P272" s="203"/>
      <c r="Q272" s="203"/>
      <c r="R272" s="203"/>
      <c r="S272" s="203"/>
      <c r="T272" s="325"/>
      <c r="U272" s="326"/>
      <c r="V272" s="326"/>
      <c r="W272" s="326"/>
      <c r="X272" s="326"/>
      <c r="Y272" s="326"/>
      <c r="Z272" s="326"/>
      <c r="AA272" s="326"/>
      <c r="AB272" s="326"/>
      <c r="AC272" s="326"/>
      <c r="AD272" s="326"/>
      <c r="AE272" s="326"/>
      <c r="AF272" s="326"/>
      <c r="AG272" s="326"/>
      <c r="AH272" s="326"/>
      <c r="AI272" s="326"/>
      <c r="AJ272" s="326"/>
      <c r="AK272" s="326"/>
      <c r="AL272" s="326"/>
      <c r="AM272" s="326"/>
      <c r="AN272" s="326"/>
      <c r="AO272" s="326"/>
      <c r="AP272" s="326"/>
      <c r="AQ272" s="327"/>
      <c r="AR272" s="325"/>
      <c r="AS272" s="326"/>
      <c r="AT272" s="326"/>
      <c r="AU272" s="326"/>
      <c r="AV272" s="326"/>
      <c r="AW272" s="326"/>
      <c r="AX272" s="326"/>
      <c r="AY272" s="326"/>
      <c r="AZ272" s="326"/>
      <c r="BA272" s="326"/>
      <c r="BB272" s="326"/>
      <c r="BC272" s="326"/>
      <c r="BD272" s="326"/>
      <c r="BE272" s="326"/>
      <c r="BF272" s="326"/>
      <c r="BG272" s="326"/>
      <c r="BH272" s="326"/>
      <c r="BI272" s="326"/>
      <c r="BJ272" s="326"/>
      <c r="BK272" s="326"/>
      <c r="BL272" s="326"/>
      <c r="BM272" s="326"/>
      <c r="BN272" s="326"/>
      <c r="BO272" s="327"/>
      <c r="BP272" s="325"/>
      <c r="BQ272" s="326"/>
      <c r="BR272" s="326"/>
      <c r="BS272" s="326"/>
      <c r="BT272" s="326"/>
      <c r="BU272" s="326"/>
      <c r="BV272" s="326"/>
      <c r="BW272" s="326"/>
      <c r="BX272" s="326"/>
      <c r="BY272" s="326"/>
      <c r="BZ272" s="326"/>
      <c r="CA272" s="326"/>
      <c r="CB272" s="326"/>
      <c r="CC272" s="326"/>
      <c r="CD272" s="326"/>
      <c r="CE272" s="326"/>
      <c r="CF272" s="326"/>
      <c r="CG272" s="326"/>
      <c r="CH272" s="326"/>
      <c r="CI272" s="326"/>
      <c r="CJ272" s="326"/>
      <c r="CK272" s="326"/>
      <c r="CL272" s="326"/>
      <c r="CM272" s="327"/>
      <c r="CN272" s="204"/>
      <c r="CO272" s="204"/>
      <c r="CP272" s="204"/>
      <c r="CQ272" s="98"/>
    </row>
    <row r="273" spans="1:95" s="67" customFormat="1" ht="30" customHeight="1" x14ac:dyDescent="0.2">
      <c r="A273" s="152" t="s">
        <v>233</v>
      </c>
      <c r="B273" s="76"/>
      <c r="C273" s="76"/>
      <c r="D273" s="76"/>
      <c r="E273" s="82"/>
      <c r="F273" s="166"/>
      <c r="G273" s="82"/>
      <c r="H273" s="82"/>
      <c r="I273" s="82"/>
      <c r="J273" s="78"/>
      <c r="K273" s="182"/>
      <c r="M273" s="202"/>
      <c r="N273" s="203"/>
      <c r="O273" s="203"/>
      <c r="P273" s="203"/>
      <c r="Q273" s="203"/>
      <c r="R273" s="203"/>
      <c r="S273" s="203"/>
      <c r="T273" s="325"/>
      <c r="U273" s="326"/>
      <c r="V273" s="326"/>
      <c r="W273" s="326"/>
      <c r="X273" s="326"/>
      <c r="Y273" s="326"/>
      <c r="Z273" s="326"/>
      <c r="AA273" s="326"/>
      <c r="AB273" s="326"/>
      <c r="AC273" s="326"/>
      <c r="AD273" s="326"/>
      <c r="AE273" s="326"/>
      <c r="AF273" s="326"/>
      <c r="AG273" s="326"/>
      <c r="AH273" s="326"/>
      <c r="AI273" s="326"/>
      <c r="AJ273" s="326"/>
      <c r="AK273" s="326"/>
      <c r="AL273" s="326"/>
      <c r="AM273" s="326"/>
      <c r="AN273" s="326"/>
      <c r="AO273" s="326"/>
      <c r="AP273" s="326"/>
      <c r="AQ273" s="327"/>
      <c r="AR273" s="325"/>
      <c r="AS273" s="326"/>
      <c r="AT273" s="326"/>
      <c r="AU273" s="326"/>
      <c r="AV273" s="326"/>
      <c r="AW273" s="326"/>
      <c r="AX273" s="326"/>
      <c r="AY273" s="326"/>
      <c r="AZ273" s="326"/>
      <c r="BA273" s="326"/>
      <c r="BB273" s="326"/>
      <c r="BC273" s="326"/>
      <c r="BD273" s="326"/>
      <c r="BE273" s="326"/>
      <c r="BF273" s="326"/>
      <c r="BG273" s="326"/>
      <c r="BH273" s="326"/>
      <c r="BI273" s="326"/>
      <c r="BJ273" s="326"/>
      <c r="BK273" s="326"/>
      <c r="BL273" s="326"/>
      <c r="BM273" s="326"/>
      <c r="BN273" s="326"/>
      <c r="BO273" s="327"/>
      <c r="BP273" s="325"/>
      <c r="BQ273" s="326"/>
      <c r="BR273" s="326"/>
      <c r="BS273" s="326"/>
      <c r="BT273" s="326"/>
      <c r="BU273" s="326"/>
      <c r="BV273" s="326"/>
      <c r="BW273" s="326"/>
      <c r="BX273" s="326"/>
      <c r="BY273" s="326"/>
      <c r="BZ273" s="326"/>
      <c r="CA273" s="326"/>
      <c r="CB273" s="326"/>
      <c r="CC273" s="326"/>
      <c r="CD273" s="326"/>
      <c r="CE273" s="326"/>
      <c r="CF273" s="326"/>
      <c r="CG273" s="326"/>
      <c r="CH273" s="326"/>
      <c r="CI273" s="326"/>
      <c r="CJ273" s="326"/>
      <c r="CK273" s="326"/>
      <c r="CL273" s="326"/>
      <c r="CM273" s="327"/>
      <c r="CN273" s="204"/>
      <c r="CO273" s="204"/>
      <c r="CP273" s="204"/>
      <c r="CQ273" s="98"/>
    </row>
    <row r="274" spans="1:95" s="57" customFormat="1" ht="32.25" customHeight="1" x14ac:dyDescent="0.2">
      <c r="A274" s="116" t="s">
        <v>268</v>
      </c>
      <c r="B274" s="93">
        <v>2640</v>
      </c>
      <c r="C274" s="93">
        <v>244</v>
      </c>
      <c r="D274" s="93"/>
      <c r="E274" s="94">
        <f>E275</f>
        <v>12514</v>
      </c>
      <c r="F274" s="169">
        <f t="shared" ref="F274:K274" si="174">F275</f>
        <v>12898</v>
      </c>
      <c r="G274" s="94">
        <f t="shared" si="174"/>
        <v>10463</v>
      </c>
      <c r="H274" s="94">
        <f t="shared" si="174"/>
        <v>10463</v>
      </c>
      <c r="I274" s="94">
        <f t="shared" si="174"/>
        <v>10463</v>
      </c>
      <c r="J274" s="94">
        <f t="shared" si="174"/>
        <v>10463</v>
      </c>
      <c r="K274" s="181">
        <f t="shared" si="174"/>
        <v>10463</v>
      </c>
      <c r="L274" s="111"/>
      <c r="M274" s="202"/>
      <c r="N274" s="203"/>
      <c r="O274" s="203"/>
      <c r="P274" s="203"/>
      <c r="Q274" s="203"/>
      <c r="R274" s="203"/>
      <c r="S274" s="203"/>
      <c r="T274" s="325"/>
      <c r="U274" s="326"/>
      <c r="V274" s="326"/>
      <c r="W274" s="326"/>
      <c r="X274" s="326"/>
      <c r="Y274" s="326"/>
      <c r="Z274" s="326"/>
      <c r="AA274" s="326"/>
      <c r="AB274" s="326"/>
      <c r="AC274" s="326"/>
      <c r="AD274" s="326"/>
      <c r="AE274" s="326"/>
      <c r="AF274" s="326"/>
      <c r="AG274" s="326"/>
      <c r="AH274" s="326"/>
      <c r="AI274" s="326"/>
      <c r="AJ274" s="326"/>
      <c r="AK274" s="326"/>
      <c r="AL274" s="326"/>
      <c r="AM274" s="326"/>
      <c r="AN274" s="326"/>
      <c r="AO274" s="326"/>
      <c r="AP274" s="326"/>
      <c r="AQ274" s="327"/>
      <c r="AR274" s="325"/>
      <c r="AS274" s="326"/>
      <c r="AT274" s="326"/>
      <c r="AU274" s="326"/>
      <c r="AV274" s="326"/>
      <c r="AW274" s="326"/>
      <c r="AX274" s="326"/>
      <c r="AY274" s="326"/>
      <c r="AZ274" s="326"/>
      <c r="BA274" s="326"/>
      <c r="BB274" s="326"/>
      <c r="BC274" s="326"/>
      <c r="BD274" s="326"/>
      <c r="BE274" s="326"/>
      <c r="BF274" s="326"/>
      <c r="BG274" s="326"/>
      <c r="BH274" s="326"/>
      <c r="BI274" s="326"/>
      <c r="BJ274" s="326"/>
      <c r="BK274" s="326"/>
      <c r="BL274" s="326"/>
      <c r="BM274" s="326"/>
      <c r="BN274" s="326"/>
      <c r="BO274" s="327"/>
      <c r="BP274" s="325"/>
      <c r="BQ274" s="326"/>
      <c r="BR274" s="326"/>
      <c r="BS274" s="326"/>
      <c r="BT274" s="326"/>
      <c r="BU274" s="326"/>
      <c r="BV274" s="326"/>
      <c r="BW274" s="326"/>
      <c r="BX274" s="326"/>
      <c r="BY274" s="326"/>
      <c r="BZ274" s="326"/>
      <c r="CA274" s="326"/>
      <c r="CB274" s="326"/>
      <c r="CC274" s="326"/>
      <c r="CD274" s="326"/>
      <c r="CE274" s="326"/>
      <c r="CF274" s="326"/>
      <c r="CG274" s="326"/>
      <c r="CH274" s="326"/>
      <c r="CI274" s="326"/>
      <c r="CJ274" s="326"/>
      <c r="CK274" s="326"/>
      <c r="CL274" s="326"/>
      <c r="CM274" s="327"/>
      <c r="CN274" s="204"/>
      <c r="CO274" s="204"/>
      <c r="CP274" s="204"/>
      <c r="CQ274" s="98"/>
    </row>
    <row r="275" spans="1:95" s="107" customFormat="1" ht="18" customHeight="1" x14ac:dyDescent="0.2">
      <c r="A275" s="131" t="s">
        <v>194</v>
      </c>
      <c r="B275" s="104"/>
      <c r="C275" s="105" t="s">
        <v>185</v>
      </c>
      <c r="D275" s="104">
        <v>226</v>
      </c>
      <c r="E275" s="106">
        <v>12514</v>
      </c>
      <c r="F275" s="114">
        <v>12898</v>
      </c>
      <c r="G275" s="113">
        <v>10463</v>
      </c>
      <c r="H275" s="114">
        <v>10463</v>
      </c>
      <c r="I275" s="114">
        <v>10463</v>
      </c>
      <c r="J275" s="114">
        <f>I275</f>
        <v>10463</v>
      </c>
      <c r="K275" s="114">
        <f>J275</f>
        <v>10463</v>
      </c>
      <c r="L275" s="110"/>
      <c r="M275" s="202"/>
      <c r="N275" s="203"/>
      <c r="O275" s="203"/>
      <c r="P275" s="203"/>
      <c r="Q275" s="203"/>
      <c r="R275" s="203"/>
      <c r="S275" s="203"/>
      <c r="T275" s="325"/>
      <c r="U275" s="326"/>
      <c r="V275" s="326"/>
      <c r="W275" s="326"/>
      <c r="X275" s="326"/>
      <c r="Y275" s="326"/>
      <c r="Z275" s="326"/>
      <c r="AA275" s="326"/>
      <c r="AB275" s="326"/>
      <c r="AC275" s="326"/>
      <c r="AD275" s="326"/>
      <c r="AE275" s="326"/>
      <c r="AF275" s="326"/>
      <c r="AG275" s="326"/>
      <c r="AH275" s="326"/>
      <c r="AI275" s="326"/>
      <c r="AJ275" s="326"/>
      <c r="AK275" s="326"/>
      <c r="AL275" s="326"/>
      <c r="AM275" s="326"/>
      <c r="AN275" s="326"/>
      <c r="AO275" s="326"/>
      <c r="AP275" s="326"/>
      <c r="AQ275" s="327"/>
      <c r="AR275" s="325"/>
      <c r="AS275" s="326"/>
      <c r="AT275" s="326"/>
      <c r="AU275" s="326"/>
      <c r="AV275" s="326"/>
      <c r="AW275" s="326"/>
      <c r="AX275" s="326"/>
      <c r="AY275" s="326"/>
      <c r="AZ275" s="326"/>
      <c r="BA275" s="326"/>
      <c r="BB275" s="326"/>
      <c r="BC275" s="326"/>
      <c r="BD275" s="326"/>
      <c r="BE275" s="326"/>
      <c r="BF275" s="326"/>
      <c r="BG275" s="326"/>
      <c r="BH275" s="326"/>
      <c r="BI275" s="326"/>
      <c r="BJ275" s="326"/>
      <c r="BK275" s="326"/>
      <c r="BL275" s="326"/>
      <c r="BM275" s="326"/>
      <c r="BN275" s="326"/>
      <c r="BO275" s="327"/>
      <c r="BP275" s="325"/>
      <c r="BQ275" s="326"/>
      <c r="BR275" s="326"/>
      <c r="BS275" s="326"/>
      <c r="BT275" s="326"/>
      <c r="BU275" s="326"/>
      <c r="BV275" s="326"/>
      <c r="BW275" s="326"/>
      <c r="BX275" s="326"/>
      <c r="BY275" s="326"/>
      <c r="BZ275" s="326"/>
      <c r="CA275" s="326"/>
      <c r="CB275" s="326"/>
      <c r="CC275" s="326"/>
      <c r="CD275" s="326"/>
      <c r="CE275" s="326"/>
      <c r="CF275" s="326"/>
      <c r="CG275" s="326"/>
      <c r="CH275" s="326"/>
      <c r="CI275" s="326"/>
      <c r="CJ275" s="326"/>
      <c r="CK275" s="326"/>
      <c r="CL275" s="326"/>
      <c r="CM275" s="327"/>
      <c r="CN275" s="204"/>
      <c r="CO275" s="204"/>
      <c r="CP275" s="204"/>
      <c r="CQ275" s="98"/>
    </row>
    <row r="276" spans="1:95" s="119" customFormat="1" ht="30" customHeight="1" x14ac:dyDescent="0.3">
      <c r="A276" s="129" t="s">
        <v>61</v>
      </c>
      <c r="B276" s="284" t="s">
        <v>236</v>
      </c>
      <c r="C276" s="284"/>
      <c r="D276" s="284"/>
      <c r="E276" s="117">
        <f>E277</f>
        <v>1252283</v>
      </c>
      <c r="F276" s="117">
        <f t="shared" ref="F276:I276" si="175">F277</f>
        <v>1289808</v>
      </c>
      <c r="G276" s="117">
        <f t="shared" si="175"/>
        <v>1046347</v>
      </c>
      <c r="H276" s="117">
        <f t="shared" si="175"/>
        <v>1046347</v>
      </c>
      <c r="I276" s="117">
        <f t="shared" si="175"/>
        <v>1046347</v>
      </c>
      <c r="J276" s="117">
        <f>I276</f>
        <v>1046347</v>
      </c>
      <c r="K276" s="117">
        <f>J276</f>
        <v>1046347</v>
      </c>
      <c r="L276" s="118"/>
      <c r="M276" s="202"/>
      <c r="N276" s="203"/>
      <c r="O276" s="203"/>
      <c r="P276" s="203"/>
      <c r="Q276" s="203"/>
      <c r="R276" s="203"/>
      <c r="S276" s="203"/>
      <c r="T276" s="325"/>
      <c r="U276" s="326"/>
      <c r="V276" s="326"/>
      <c r="W276" s="326"/>
      <c r="X276" s="326"/>
      <c r="Y276" s="326"/>
      <c r="Z276" s="326"/>
      <c r="AA276" s="326"/>
      <c r="AB276" s="326"/>
      <c r="AC276" s="326"/>
      <c r="AD276" s="326"/>
      <c r="AE276" s="326"/>
      <c r="AF276" s="326"/>
      <c r="AG276" s="326"/>
      <c r="AH276" s="326"/>
      <c r="AI276" s="326"/>
      <c r="AJ276" s="326"/>
      <c r="AK276" s="326"/>
      <c r="AL276" s="326"/>
      <c r="AM276" s="326"/>
      <c r="AN276" s="326"/>
      <c r="AO276" s="326"/>
      <c r="AP276" s="326"/>
      <c r="AQ276" s="327"/>
      <c r="AR276" s="325"/>
      <c r="AS276" s="326"/>
      <c r="AT276" s="326"/>
      <c r="AU276" s="326"/>
      <c r="AV276" s="326"/>
      <c r="AW276" s="326"/>
      <c r="AX276" s="326"/>
      <c r="AY276" s="326"/>
      <c r="AZ276" s="326"/>
      <c r="BA276" s="326"/>
      <c r="BB276" s="326"/>
      <c r="BC276" s="326"/>
      <c r="BD276" s="326"/>
      <c r="BE276" s="326"/>
      <c r="BF276" s="326"/>
      <c r="BG276" s="326"/>
      <c r="BH276" s="326"/>
      <c r="BI276" s="326"/>
      <c r="BJ276" s="326"/>
      <c r="BK276" s="326"/>
      <c r="BL276" s="326"/>
      <c r="BM276" s="326"/>
      <c r="BN276" s="326"/>
      <c r="BO276" s="327"/>
      <c r="BP276" s="325"/>
      <c r="BQ276" s="326"/>
      <c r="BR276" s="326"/>
      <c r="BS276" s="326"/>
      <c r="BT276" s="326"/>
      <c r="BU276" s="326"/>
      <c r="BV276" s="326"/>
      <c r="BW276" s="326"/>
      <c r="BX276" s="326"/>
      <c r="BY276" s="326"/>
      <c r="BZ276" s="326"/>
      <c r="CA276" s="326"/>
      <c r="CB276" s="326"/>
      <c r="CC276" s="326"/>
      <c r="CD276" s="326"/>
      <c r="CE276" s="326"/>
      <c r="CF276" s="326"/>
      <c r="CG276" s="326"/>
      <c r="CH276" s="326"/>
      <c r="CI276" s="326"/>
      <c r="CJ276" s="326"/>
      <c r="CK276" s="326"/>
      <c r="CL276" s="326"/>
      <c r="CM276" s="327"/>
      <c r="CN276" s="204"/>
      <c r="CO276" s="204"/>
      <c r="CP276" s="204"/>
      <c r="CQ276" s="98"/>
    </row>
    <row r="277" spans="1:95" s="57" customFormat="1" ht="32.25" customHeight="1" x14ac:dyDescent="0.2">
      <c r="A277" s="80" t="s">
        <v>73</v>
      </c>
      <c r="B277" s="79">
        <v>2200</v>
      </c>
      <c r="C277" s="79">
        <v>300</v>
      </c>
      <c r="D277" s="76"/>
      <c r="E277" s="81">
        <f>SUM(E279:E280)</f>
        <v>1252283</v>
      </c>
      <c r="F277" s="169">
        <f>SUM(F279:F280)</f>
        <v>1289808</v>
      </c>
      <c r="G277" s="81">
        <f>SUM(G279:G280)</f>
        <v>1046347</v>
      </c>
      <c r="H277" s="81">
        <f>SUM(H279:H280)</f>
        <v>1046347</v>
      </c>
      <c r="I277" s="81">
        <f>SUM(I279:I280)</f>
        <v>1046347</v>
      </c>
      <c r="J277" s="81">
        <f>I277</f>
        <v>1046347</v>
      </c>
      <c r="K277" s="175" t="s">
        <v>60</v>
      </c>
      <c r="M277" s="202"/>
      <c r="N277" s="203"/>
      <c r="O277" s="203"/>
      <c r="P277" s="203"/>
      <c r="Q277" s="203"/>
      <c r="R277" s="203"/>
      <c r="S277" s="203"/>
      <c r="T277" s="325"/>
      <c r="U277" s="326"/>
      <c r="V277" s="326"/>
      <c r="W277" s="326"/>
      <c r="X277" s="326"/>
      <c r="Y277" s="326"/>
      <c r="Z277" s="326"/>
      <c r="AA277" s="326"/>
      <c r="AB277" s="326"/>
      <c r="AC277" s="326"/>
      <c r="AD277" s="326"/>
      <c r="AE277" s="326"/>
      <c r="AF277" s="326"/>
      <c r="AG277" s="326"/>
      <c r="AH277" s="326"/>
      <c r="AI277" s="326"/>
      <c r="AJ277" s="326"/>
      <c r="AK277" s="326"/>
      <c r="AL277" s="326"/>
      <c r="AM277" s="326"/>
      <c r="AN277" s="326"/>
      <c r="AO277" s="326"/>
      <c r="AP277" s="326"/>
      <c r="AQ277" s="327"/>
      <c r="AR277" s="325"/>
      <c r="AS277" s="326"/>
      <c r="AT277" s="326"/>
      <c r="AU277" s="326"/>
      <c r="AV277" s="326"/>
      <c r="AW277" s="326"/>
      <c r="AX277" s="326"/>
      <c r="AY277" s="326"/>
      <c r="AZ277" s="326"/>
      <c r="BA277" s="326"/>
      <c r="BB277" s="326"/>
      <c r="BC277" s="326"/>
      <c r="BD277" s="326"/>
      <c r="BE277" s="326"/>
      <c r="BF277" s="326"/>
      <c r="BG277" s="326"/>
      <c r="BH277" s="326"/>
      <c r="BI277" s="326"/>
      <c r="BJ277" s="326"/>
      <c r="BK277" s="326"/>
      <c r="BL277" s="326"/>
      <c r="BM277" s="326"/>
      <c r="BN277" s="326"/>
      <c r="BO277" s="327"/>
      <c r="BP277" s="325"/>
      <c r="BQ277" s="326"/>
      <c r="BR277" s="326"/>
      <c r="BS277" s="326"/>
      <c r="BT277" s="326"/>
      <c r="BU277" s="326"/>
      <c r="BV277" s="326"/>
      <c r="BW277" s="326"/>
      <c r="BX277" s="326"/>
      <c r="BY277" s="326"/>
      <c r="BZ277" s="326"/>
      <c r="CA277" s="326"/>
      <c r="CB277" s="326"/>
      <c r="CC277" s="326"/>
      <c r="CD277" s="326"/>
      <c r="CE277" s="326"/>
      <c r="CF277" s="326"/>
      <c r="CG277" s="326"/>
      <c r="CH277" s="326"/>
      <c r="CI277" s="326"/>
      <c r="CJ277" s="326"/>
      <c r="CK277" s="326"/>
      <c r="CL277" s="326"/>
      <c r="CM277" s="327"/>
      <c r="CN277" s="204"/>
      <c r="CO277" s="204"/>
      <c r="CP277" s="204"/>
      <c r="CQ277" s="98"/>
    </row>
    <row r="278" spans="1:95" s="67" customFormat="1" ht="30" customHeight="1" x14ac:dyDescent="0.2">
      <c r="A278" s="31" t="s">
        <v>102</v>
      </c>
      <c r="B278" s="76"/>
      <c r="C278" s="76"/>
      <c r="D278" s="76"/>
      <c r="E278" s="82"/>
      <c r="F278" s="166"/>
      <c r="G278" s="82"/>
      <c r="H278" s="82"/>
      <c r="I278" s="82"/>
      <c r="J278" s="82"/>
      <c r="K278" s="176"/>
      <c r="M278" s="202"/>
      <c r="N278" s="203"/>
      <c r="O278" s="203"/>
      <c r="P278" s="203"/>
      <c r="Q278" s="203"/>
      <c r="R278" s="203"/>
      <c r="S278" s="203"/>
      <c r="T278" s="325"/>
      <c r="U278" s="326"/>
      <c r="V278" s="326"/>
      <c r="W278" s="326"/>
      <c r="X278" s="326"/>
      <c r="Y278" s="326"/>
      <c r="Z278" s="326"/>
      <c r="AA278" s="326"/>
      <c r="AB278" s="326"/>
      <c r="AC278" s="326"/>
      <c r="AD278" s="326"/>
      <c r="AE278" s="326"/>
      <c r="AF278" s="326"/>
      <c r="AG278" s="326"/>
      <c r="AH278" s="326"/>
      <c r="AI278" s="326"/>
      <c r="AJ278" s="326"/>
      <c r="AK278" s="326"/>
      <c r="AL278" s="326"/>
      <c r="AM278" s="326"/>
      <c r="AN278" s="326"/>
      <c r="AO278" s="326"/>
      <c r="AP278" s="326"/>
      <c r="AQ278" s="327"/>
      <c r="AR278" s="325"/>
      <c r="AS278" s="326"/>
      <c r="AT278" s="326"/>
      <c r="AU278" s="326"/>
      <c r="AV278" s="326"/>
      <c r="AW278" s="326"/>
      <c r="AX278" s="326"/>
      <c r="AY278" s="326"/>
      <c r="AZ278" s="326"/>
      <c r="BA278" s="326"/>
      <c r="BB278" s="326"/>
      <c r="BC278" s="326"/>
      <c r="BD278" s="326"/>
      <c r="BE278" s="326"/>
      <c r="BF278" s="326"/>
      <c r="BG278" s="326"/>
      <c r="BH278" s="326"/>
      <c r="BI278" s="326"/>
      <c r="BJ278" s="326"/>
      <c r="BK278" s="326"/>
      <c r="BL278" s="326"/>
      <c r="BM278" s="326"/>
      <c r="BN278" s="326"/>
      <c r="BO278" s="327"/>
      <c r="BP278" s="325"/>
      <c r="BQ278" s="326"/>
      <c r="BR278" s="326"/>
      <c r="BS278" s="326"/>
      <c r="BT278" s="326"/>
      <c r="BU278" s="326"/>
      <c r="BV278" s="326"/>
      <c r="BW278" s="326"/>
      <c r="BX278" s="326"/>
      <c r="BY278" s="326"/>
      <c r="BZ278" s="326"/>
      <c r="CA278" s="326"/>
      <c r="CB278" s="326"/>
      <c r="CC278" s="326"/>
      <c r="CD278" s="326"/>
      <c r="CE278" s="326"/>
      <c r="CF278" s="326"/>
      <c r="CG278" s="326"/>
      <c r="CH278" s="326"/>
      <c r="CI278" s="326"/>
      <c r="CJ278" s="326"/>
      <c r="CK278" s="326"/>
      <c r="CL278" s="326"/>
      <c r="CM278" s="327"/>
      <c r="CN278" s="204"/>
      <c r="CO278" s="204"/>
      <c r="CP278" s="204"/>
      <c r="CQ278" s="98"/>
    </row>
    <row r="279" spans="1:95" s="57" customFormat="1" ht="22.5" customHeight="1" x14ac:dyDescent="0.2">
      <c r="A279" s="285" t="s">
        <v>103</v>
      </c>
      <c r="B279" s="286">
        <v>2210</v>
      </c>
      <c r="C279" s="286">
        <v>320</v>
      </c>
      <c r="D279" s="286"/>
      <c r="E279" s="280">
        <f>E281</f>
        <v>1252283</v>
      </c>
      <c r="F279" s="281">
        <f t="shared" ref="F279:I279" si="176">F281</f>
        <v>1289808</v>
      </c>
      <c r="G279" s="280">
        <f t="shared" si="176"/>
        <v>1046347</v>
      </c>
      <c r="H279" s="280">
        <f t="shared" si="176"/>
        <v>1046347</v>
      </c>
      <c r="I279" s="280">
        <f t="shared" si="176"/>
        <v>1046347</v>
      </c>
      <c r="J279" s="280">
        <f>I279</f>
        <v>1046347</v>
      </c>
      <c r="K279" s="280" t="s">
        <v>60</v>
      </c>
      <c r="M279" s="202"/>
      <c r="N279" s="203"/>
      <c r="O279" s="203"/>
      <c r="P279" s="203"/>
      <c r="Q279" s="203"/>
      <c r="R279" s="203"/>
      <c r="S279" s="203"/>
      <c r="T279" s="325"/>
      <c r="U279" s="326"/>
      <c r="V279" s="326"/>
      <c r="W279" s="326"/>
      <c r="X279" s="326"/>
      <c r="Y279" s="326"/>
      <c r="Z279" s="326"/>
      <c r="AA279" s="326"/>
      <c r="AB279" s="326"/>
      <c r="AC279" s="326"/>
      <c r="AD279" s="326"/>
      <c r="AE279" s="326"/>
      <c r="AF279" s="326"/>
      <c r="AG279" s="326"/>
      <c r="AH279" s="326"/>
      <c r="AI279" s="326"/>
      <c r="AJ279" s="326"/>
      <c r="AK279" s="326"/>
      <c r="AL279" s="326"/>
      <c r="AM279" s="326"/>
      <c r="AN279" s="326"/>
      <c r="AO279" s="326"/>
      <c r="AP279" s="326"/>
      <c r="AQ279" s="327"/>
      <c r="AR279" s="325"/>
      <c r="AS279" s="326"/>
      <c r="AT279" s="326"/>
      <c r="AU279" s="326"/>
      <c r="AV279" s="326"/>
      <c r="AW279" s="326"/>
      <c r="AX279" s="326"/>
      <c r="AY279" s="326"/>
      <c r="AZ279" s="326"/>
      <c r="BA279" s="326"/>
      <c r="BB279" s="326"/>
      <c r="BC279" s="326"/>
      <c r="BD279" s="326"/>
      <c r="BE279" s="326"/>
      <c r="BF279" s="326"/>
      <c r="BG279" s="326"/>
      <c r="BH279" s="326"/>
      <c r="BI279" s="326"/>
      <c r="BJ279" s="326"/>
      <c r="BK279" s="326"/>
      <c r="BL279" s="326"/>
      <c r="BM279" s="326"/>
      <c r="BN279" s="326"/>
      <c r="BO279" s="327"/>
      <c r="BP279" s="325"/>
      <c r="BQ279" s="326"/>
      <c r="BR279" s="326"/>
      <c r="BS279" s="326"/>
      <c r="BT279" s="326"/>
      <c r="BU279" s="326"/>
      <c r="BV279" s="326"/>
      <c r="BW279" s="326"/>
      <c r="BX279" s="326"/>
      <c r="BY279" s="326"/>
      <c r="BZ279" s="326"/>
      <c r="CA279" s="326"/>
      <c r="CB279" s="326"/>
      <c r="CC279" s="326"/>
      <c r="CD279" s="326"/>
      <c r="CE279" s="326"/>
      <c r="CF279" s="326"/>
      <c r="CG279" s="326"/>
      <c r="CH279" s="326"/>
      <c r="CI279" s="326"/>
      <c r="CJ279" s="326"/>
      <c r="CK279" s="326"/>
      <c r="CL279" s="326"/>
      <c r="CM279" s="327"/>
      <c r="CN279" s="204"/>
      <c r="CO279" s="204"/>
      <c r="CP279" s="204"/>
      <c r="CQ279" s="98"/>
    </row>
    <row r="280" spans="1:95" s="57" customFormat="1" ht="35.25" customHeight="1" x14ac:dyDescent="0.2">
      <c r="A280" s="285"/>
      <c r="B280" s="286"/>
      <c r="C280" s="286"/>
      <c r="D280" s="286"/>
      <c r="E280" s="280"/>
      <c r="F280" s="281"/>
      <c r="G280" s="280"/>
      <c r="H280" s="280"/>
      <c r="I280" s="280"/>
      <c r="J280" s="280"/>
      <c r="K280" s="280"/>
      <c r="M280" s="202"/>
      <c r="N280" s="203"/>
      <c r="O280" s="203"/>
      <c r="P280" s="203"/>
      <c r="Q280" s="203"/>
      <c r="R280" s="203"/>
      <c r="S280" s="203"/>
      <c r="T280" s="325"/>
      <c r="U280" s="326"/>
      <c r="V280" s="326"/>
      <c r="W280" s="326"/>
      <c r="X280" s="326"/>
      <c r="Y280" s="326"/>
      <c r="Z280" s="326"/>
      <c r="AA280" s="326"/>
      <c r="AB280" s="326"/>
      <c r="AC280" s="326"/>
      <c r="AD280" s="326"/>
      <c r="AE280" s="326"/>
      <c r="AF280" s="326"/>
      <c r="AG280" s="326"/>
      <c r="AH280" s="326"/>
      <c r="AI280" s="326"/>
      <c r="AJ280" s="326"/>
      <c r="AK280" s="326"/>
      <c r="AL280" s="326"/>
      <c r="AM280" s="326"/>
      <c r="AN280" s="326"/>
      <c r="AO280" s="326"/>
      <c r="AP280" s="326"/>
      <c r="AQ280" s="327"/>
      <c r="AR280" s="325"/>
      <c r="AS280" s="326"/>
      <c r="AT280" s="326"/>
      <c r="AU280" s="326"/>
      <c r="AV280" s="326"/>
      <c r="AW280" s="326"/>
      <c r="AX280" s="326"/>
      <c r="AY280" s="326"/>
      <c r="AZ280" s="326"/>
      <c r="BA280" s="326"/>
      <c r="BB280" s="326"/>
      <c r="BC280" s="326"/>
      <c r="BD280" s="326"/>
      <c r="BE280" s="326"/>
      <c r="BF280" s="326"/>
      <c r="BG280" s="326"/>
      <c r="BH280" s="326"/>
      <c r="BI280" s="326"/>
      <c r="BJ280" s="326"/>
      <c r="BK280" s="326"/>
      <c r="BL280" s="326"/>
      <c r="BM280" s="326"/>
      <c r="BN280" s="326"/>
      <c r="BO280" s="327"/>
      <c r="BP280" s="325"/>
      <c r="BQ280" s="326"/>
      <c r="BR280" s="326"/>
      <c r="BS280" s="326"/>
      <c r="BT280" s="326"/>
      <c r="BU280" s="326"/>
      <c r="BV280" s="326"/>
      <c r="BW280" s="326"/>
      <c r="BX280" s="326"/>
      <c r="BY280" s="326"/>
      <c r="BZ280" s="326"/>
      <c r="CA280" s="326"/>
      <c r="CB280" s="326"/>
      <c r="CC280" s="326"/>
      <c r="CD280" s="326"/>
      <c r="CE280" s="326"/>
      <c r="CF280" s="326"/>
      <c r="CG280" s="326"/>
      <c r="CH280" s="326"/>
      <c r="CI280" s="326"/>
      <c r="CJ280" s="326"/>
      <c r="CK280" s="326"/>
      <c r="CL280" s="326"/>
      <c r="CM280" s="327"/>
      <c r="CN280" s="204"/>
      <c r="CO280" s="204"/>
      <c r="CP280" s="204"/>
      <c r="CQ280" s="98"/>
    </row>
    <row r="281" spans="1:95" s="67" customFormat="1" ht="30" customHeight="1" x14ac:dyDescent="0.2">
      <c r="A281" s="283" t="s">
        <v>104</v>
      </c>
      <c r="B281" s="277">
        <v>2211</v>
      </c>
      <c r="C281" s="277">
        <v>323</v>
      </c>
      <c r="D281" s="277"/>
      <c r="E281" s="278">
        <f>E283</f>
        <v>1252283</v>
      </c>
      <c r="F281" s="288">
        <f t="shared" ref="F281:I281" si="177">F283</f>
        <v>1289808</v>
      </c>
      <c r="G281" s="278">
        <f t="shared" si="177"/>
        <v>1046347</v>
      </c>
      <c r="H281" s="278">
        <f t="shared" si="177"/>
        <v>1046347</v>
      </c>
      <c r="I281" s="278">
        <f t="shared" si="177"/>
        <v>1046347</v>
      </c>
      <c r="J281" s="278">
        <f>I281</f>
        <v>1046347</v>
      </c>
      <c r="K281" s="278" t="s">
        <v>60</v>
      </c>
      <c r="M281" s="202"/>
      <c r="N281" s="203"/>
      <c r="O281" s="203"/>
      <c r="P281" s="203"/>
      <c r="Q281" s="203"/>
      <c r="R281" s="203"/>
      <c r="S281" s="203"/>
      <c r="T281" s="325"/>
      <c r="U281" s="326"/>
      <c r="V281" s="326"/>
      <c r="W281" s="326"/>
      <c r="X281" s="326"/>
      <c r="Y281" s="326"/>
      <c r="Z281" s="326"/>
      <c r="AA281" s="326"/>
      <c r="AB281" s="326"/>
      <c r="AC281" s="326"/>
      <c r="AD281" s="326"/>
      <c r="AE281" s="326"/>
      <c r="AF281" s="326"/>
      <c r="AG281" s="326"/>
      <c r="AH281" s="326"/>
      <c r="AI281" s="326"/>
      <c r="AJ281" s="326"/>
      <c r="AK281" s="326"/>
      <c r="AL281" s="326"/>
      <c r="AM281" s="326"/>
      <c r="AN281" s="326"/>
      <c r="AO281" s="326"/>
      <c r="AP281" s="326"/>
      <c r="AQ281" s="327"/>
      <c r="AR281" s="325"/>
      <c r="AS281" s="326"/>
      <c r="AT281" s="326"/>
      <c r="AU281" s="326"/>
      <c r="AV281" s="326"/>
      <c r="AW281" s="326"/>
      <c r="AX281" s="326"/>
      <c r="AY281" s="326"/>
      <c r="AZ281" s="326"/>
      <c r="BA281" s="326"/>
      <c r="BB281" s="326"/>
      <c r="BC281" s="326"/>
      <c r="BD281" s="326"/>
      <c r="BE281" s="326"/>
      <c r="BF281" s="326"/>
      <c r="BG281" s="326"/>
      <c r="BH281" s="326"/>
      <c r="BI281" s="326"/>
      <c r="BJ281" s="326"/>
      <c r="BK281" s="326"/>
      <c r="BL281" s="326"/>
      <c r="BM281" s="326"/>
      <c r="BN281" s="326"/>
      <c r="BO281" s="327"/>
      <c r="BP281" s="325"/>
      <c r="BQ281" s="326"/>
      <c r="BR281" s="326"/>
      <c r="BS281" s="326"/>
      <c r="BT281" s="326"/>
      <c r="BU281" s="326"/>
      <c r="BV281" s="326"/>
      <c r="BW281" s="326"/>
      <c r="BX281" s="326"/>
      <c r="BY281" s="326"/>
      <c r="BZ281" s="326"/>
      <c r="CA281" s="326"/>
      <c r="CB281" s="326"/>
      <c r="CC281" s="326"/>
      <c r="CD281" s="326"/>
      <c r="CE281" s="326"/>
      <c r="CF281" s="326"/>
      <c r="CG281" s="326"/>
      <c r="CH281" s="326"/>
      <c r="CI281" s="326"/>
      <c r="CJ281" s="326"/>
      <c r="CK281" s="326"/>
      <c r="CL281" s="326"/>
      <c r="CM281" s="327"/>
      <c r="CN281" s="204"/>
      <c r="CO281" s="204"/>
      <c r="CP281" s="204"/>
      <c r="CQ281" s="98"/>
    </row>
    <row r="282" spans="1:95" s="67" customFormat="1" ht="36" customHeight="1" x14ac:dyDescent="0.2">
      <c r="A282" s="283"/>
      <c r="B282" s="277"/>
      <c r="C282" s="277"/>
      <c r="D282" s="277"/>
      <c r="E282" s="278"/>
      <c r="F282" s="288"/>
      <c r="G282" s="278"/>
      <c r="H282" s="278"/>
      <c r="I282" s="278"/>
      <c r="J282" s="278"/>
      <c r="K282" s="278"/>
      <c r="M282" s="202"/>
      <c r="N282" s="203"/>
      <c r="O282" s="203"/>
      <c r="P282" s="203"/>
      <c r="Q282" s="203"/>
      <c r="R282" s="203"/>
      <c r="S282" s="203"/>
      <c r="T282" s="325"/>
      <c r="U282" s="326"/>
      <c r="V282" s="326"/>
      <c r="W282" s="326"/>
      <c r="X282" s="326"/>
      <c r="Y282" s="326"/>
      <c r="Z282" s="326"/>
      <c r="AA282" s="326"/>
      <c r="AB282" s="326"/>
      <c r="AC282" s="326"/>
      <c r="AD282" s="326"/>
      <c r="AE282" s="326"/>
      <c r="AF282" s="326"/>
      <c r="AG282" s="326"/>
      <c r="AH282" s="326"/>
      <c r="AI282" s="326"/>
      <c r="AJ282" s="326"/>
      <c r="AK282" s="326"/>
      <c r="AL282" s="326"/>
      <c r="AM282" s="326"/>
      <c r="AN282" s="326"/>
      <c r="AO282" s="326"/>
      <c r="AP282" s="326"/>
      <c r="AQ282" s="327"/>
      <c r="AR282" s="325"/>
      <c r="AS282" s="326"/>
      <c r="AT282" s="326"/>
      <c r="AU282" s="326"/>
      <c r="AV282" s="326"/>
      <c r="AW282" s="326"/>
      <c r="AX282" s="326"/>
      <c r="AY282" s="326"/>
      <c r="AZ282" s="326"/>
      <c r="BA282" s="326"/>
      <c r="BB282" s="326"/>
      <c r="BC282" s="326"/>
      <c r="BD282" s="326"/>
      <c r="BE282" s="326"/>
      <c r="BF282" s="326"/>
      <c r="BG282" s="326"/>
      <c r="BH282" s="326"/>
      <c r="BI282" s="326"/>
      <c r="BJ282" s="326"/>
      <c r="BK282" s="326"/>
      <c r="BL282" s="326"/>
      <c r="BM282" s="326"/>
      <c r="BN282" s="326"/>
      <c r="BO282" s="327"/>
      <c r="BP282" s="325"/>
      <c r="BQ282" s="326"/>
      <c r="BR282" s="326"/>
      <c r="BS282" s="326"/>
      <c r="BT282" s="326"/>
      <c r="BU282" s="326"/>
      <c r="BV282" s="326"/>
      <c r="BW282" s="326"/>
      <c r="BX282" s="326"/>
      <c r="BY282" s="326"/>
      <c r="BZ282" s="326"/>
      <c r="CA282" s="326"/>
      <c r="CB282" s="326"/>
      <c r="CC282" s="326"/>
      <c r="CD282" s="326"/>
      <c r="CE282" s="326"/>
      <c r="CF282" s="326"/>
      <c r="CG282" s="326"/>
      <c r="CH282" s="326"/>
      <c r="CI282" s="326"/>
      <c r="CJ282" s="326"/>
      <c r="CK282" s="326"/>
      <c r="CL282" s="326"/>
      <c r="CM282" s="327"/>
      <c r="CN282" s="204"/>
      <c r="CO282" s="204"/>
      <c r="CP282" s="204"/>
      <c r="CQ282" s="98"/>
    </row>
    <row r="283" spans="1:95" s="57" customFormat="1" ht="39" customHeight="1" x14ac:dyDescent="0.2">
      <c r="A283" s="69" t="s">
        <v>210</v>
      </c>
      <c r="B283" s="79"/>
      <c r="C283" s="105" t="s">
        <v>186</v>
      </c>
      <c r="D283" s="76">
        <v>263</v>
      </c>
      <c r="E283" s="82">
        <v>1252283</v>
      </c>
      <c r="F283" s="166">
        <v>1289808</v>
      </c>
      <c r="G283" s="82">
        <v>1046347</v>
      </c>
      <c r="H283" s="82">
        <v>1046347</v>
      </c>
      <c r="I283" s="82">
        <v>1046347</v>
      </c>
      <c r="J283" s="82">
        <f>I283</f>
        <v>1046347</v>
      </c>
      <c r="K283" s="176" t="s">
        <v>3</v>
      </c>
      <c r="L283" s="111"/>
      <c r="M283" s="202"/>
      <c r="N283" s="203"/>
      <c r="O283" s="203"/>
      <c r="P283" s="203"/>
      <c r="Q283" s="203"/>
      <c r="R283" s="203"/>
      <c r="S283" s="203"/>
      <c r="T283" s="325"/>
      <c r="U283" s="326"/>
      <c r="V283" s="326"/>
      <c r="W283" s="326"/>
      <c r="X283" s="326"/>
      <c r="Y283" s="326"/>
      <c r="Z283" s="326"/>
      <c r="AA283" s="326"/>
      <c r="AB283" s="326"/>
      <c r="AC283" s="326"/>
      <c r="AD283" s="326"/>
      <c r="AE283" s="326"/>
      <c r="AF283" s="326"/>
      <c r="AG283" s="326"/>
      <c r="AH283" s="326"/>
      <c r="AI283" s="326"/>
      <c r="AJ283" s="326"/>
      <c r="AK283" s="326"/>
      <c r="AL283" s="326"/>
      <c r="AM283" s="326"/>
      <c r="AN283" s="326"/>
      <c r="AO283" s="326"/>
      <c r="AP283" s="326"/>
      <c r="AQ283" s="327"/>
      <c r="AR283" s="325"/>
      <c r="AS283" s="326"/>
      <c r="AT283" s="326"/>
      <c r="AU283" s="326"/>
      <c r="AV283" s="326"/>
      <c r="AW283" s="326"/>
      <c r="AX283" s="326"/>
      <c r="AY283" s="326"/>
      <c r="AZ283" s="326"/>
      <c r="BA283" s="326"/>
      <c r="BB283" s="326"/>
      <c r="BC283" s="326"/>
      <c r="BD283" s="326"/>
      <c r="BE283" s="326"/>
      <c r="BF283" s="326"/>
      <c r="BG283" s="326"/>
      <c r="BH283" s="326"/>
      <c r="BI283" s="326"/>
      <c r="BJ283" s="326"/>
      <c r="BK283" s="326"/>
      <c r="BL283" s="326"/>
      <c r="BM283" s="326"/>
      <c r="BN283" s="326"/>
      <c r="BO283" s="327"/>
      <c r="BP283" s="325"/>
      <c r="BQ283" s="326"/>
      <c r="BR283" s="326"/>
      <c r="BS283" s="326"/>
      <c r="BT283" s="326"/>
      <c r="BU283" s="326"/>
      <c r="BV283" s="326"/>
      <c r="BW283" s="326"/>
      <c r="BX283" s="326"/>
      <c r="BY283" s="326"/>
      <c r="BZ283" s="326"/>
      <c r="CA283" s="326"/>
      <c r="CB283" s="326"/>
      <c r="CC283" s="326"/>
      <c r="CD283" s="326"/>
      <c r="CE283" s="326"/>
      <c r="CF283" s="326"/>
      <c r="CG283" s="326"/>
      <c r="CH283" s="326"/>
      <c r="CI283" s="326"/>
      <c r="CJ283" s="326"/>
      <c r="CK283" s="326"/>
      <c r="CL283" s="326"/>
      <c r="CM283" s="327"/>
      <c r="CN283" s="204"/>
      <c r="CO283" s="204"/>
      <c r="CP283" s="204"/>
      <c r="CQ283" s="98"/>
    </row>
    <row r="284" spans="1:95" s="119" customFormat="1" ht="30" customHeight="1" x14ac:dyDescent="0.3">
      <c r="A284" s="129" t="s">
        <v>62</v>
      </c>
      <c r="B284" s="284" t="s">
        <v>235</v>
      </c>
      <c r="C284" s="284"/>
      <c r="D284" s="284"/>
      <c r="E284" s="117">
        <f>E285</f>
        <v>3724757.09</v>
      </c>
      <c r="F284" s="117">
        <f t="shared" ref="F284" si="178">F285</f>
        <v>3724757.09</v>
      </c>
      <c r="G284" s="117">
        <f t="shared" ref="G284" si="179">G285</f>
        <v>3266073.09</v>
      </c>
      <c r="H284" s="117">
        <f t="shared" ref="H284" si="180">H285</f>
        <v>3266073.09</v>
      </c>
      <c r="I284" s="117">
        <f t="shared" ref="I284:K284" si="181">I285</f>
        <v>3266073.09</v>
      </c>
      <c r="J284" s="117">
        <f t="shared" si="181"/>
        <v>3266073.09</v>
      </c>
      <c r="K284" s="117">
        <f t="shared" si="181"/>
        <v>3266073.09</v>
      </c>
      <c r="L284" s="118"/>
      <c r="M284" s="202"/>
      <c r="N284" s="203"/>
      <c r="O284" s="203"/>
      <c r="P284" s="203"/>
      <c r="Q284" s="203"/>
      <c r="R284" s="203"/>
      <c r="S284" s="203"/>
      <c r="T284" s="325"/>
      <c r="U284" s="326"/>
      <c r="V284" s="326"/>
      <c r="W284" s="326"/>
      <c r="X284" s="326"/>
      <c r="Y284" s="326"/>
      <c r="Z284" s="326"/>
      <c r="AA284" s="326"/>
      <c r="AB284" s="326"/>
      <c r="AC284" s="326"/>
      <c r="AD284" s="326"/>
      <c r="AE284" s="326"/>
      <c r="AF284" s="326"/>
      <c r="AG284" s="326"/>
      <c r="AH284" s="326"/>
      <c r="AI284" s="326"/>
      <c r="AJ284" s="326"/>
      <c r="AK284" s="326"/>
      <c r="AL284" s="326"/>
      <c r="AM284" s="326"/>
      <c r="AN284" s="326"/>
      <c r="AO284" s="326"/>
      <c r="AP284" s="326"/>
      <c r="AQ284" s="327"/>
      <c r="AR284" s="325"/>
      <c r="AS284" s="326"/>
      <c r="AT284" s="326"/>
      <c r="AU284" s="326"/>
      <c r="AV284" s="326"/>
      <c r="AW284" s="326"/>
      <c r="AX284" s="326"/>
      <c r="AY284" s="326"/>
      <c r="AZ284" s="326"/>
      <c r="BA284" s="326"/>
      <c r="BB284" s="326"/>
      <c r="BC284" s="326"/>
      <c r="BD284" s="326"/>
      <c r="BE284" s="326"/>
      <c r="BF284" s="326"/>
      <c r="BG284" s="326"/>
      <c r="BH284" s="326"/>
      <c r="BI284" s="326"/>
      <c r="BJ284" s="326"/>
      <c r="BK284" s="326"/>
      <c r="BL284" s="326"/>
      <c r="BM284" s="326"/>
      <c r="BN284" s="326"/>
      <c r="BO284" s="327"/>
      <c r="BP284" s="325"/>
      <c r="BQ284" s="326"/>
      <c r="BR284" s="326"/>
      <c r="BS284" s="326"/>
      <c r="BT284" s="326"/>
      <c r="BU284" s="326"/>
      <c r="BV284" s="326"/>
      <c r="BW284" s="326"/>
      <c r="BX284" s="326"/>
      <c r="BY284" s="326"/>
      <c r="BZ284" s="326"/>
      <c r="CA284" s="326"/>
      <c r="CB284" s="326"/>
      <c r="CC284" s="326"/>
      <c r="CD284" s="326"/>
      <c r="CE284" s="326"/>
      <c r="CF284" s="326"/>
      <c r="CG284" s="326"/>
      <c r="CH284" s="326"/>
      <c r="CI284" s="326"/>
      <c r="CJ284" s="326"/>
      <c r="CK284" s="326"/>
      <c r="CL284" s="326"/>
      <c r="CM284" s="327"/>
      <c r="CN284" s="204"/>
      <c r="CO284" s="204"/>
      <c r="CP284" s="204"/>
      <c r="CQ284" s="98"/>
    </row>
    <row r="285" spans="1:95" s="57" customFormat="1" ht="38.25" customHeight="1" x14ac:dyDescent="0.25">
      <c r="A285" s="59" t="s">
        <v>234</v>
      </c>
      <c r="B285" s="79">
        <v>2600</v>
      </c>
      <c r="C285" s="79" t="s">
        <v>60</v>
      </c>
      <c r="D285" s="76"/>
      <c r="E285" s="81">
        <f>E287</f>
        <v>3724757.09</v>
      </c>
      <c r="F285" s="169">
        <f t="shared" ref="F285:J285" si="182">F287</f>
        <v>3724757.09</v>
      </c>
      <c r="G285" s="81">
        <f t="shared" si="182"/>
        <v>3266073.09</v>
      </c>
      <c r="H285" s="81">
        <f t="shared" si="182"/>
        <v>3266073.09</v>
      </c>
      <c r="I285" s="81">
        <f t="shared" si="182"/>
        <v>3266073.09</v>
      </c>
      <c r="J285" s="81">
        <f t="shared" si="182"/>
        <v>3266073.09</v>
      </c>
      <c r="K285" s="175">
        <f t="shared" ref="K285" si="183">K287</f>
        <v>3266073.09</v>
      </c>
      <c r="M285" s="202"/>
      <c r="N285" s="203"/>
      <c r="O285" s="203"/>
      <c r="P285" s="203"/>
      <c r="Q285" s="203"/>
      <c r="R285" s="203"/>
      <c r="S285" s="203"/>
      <c r="T285" s="325"/>
      <c r="U285" s="326"/>
      <c r="V285" s="326"/>
      <c r="W285" s="326"/>
      <c r="X285" s="326"/>
      <c r="Y285" s="326"/>
      <c r="Z285" s="326"/>
      <c r="AA285" s="326"/>
      <c r="AB285" s="326"/>
      <c r="AC285" s="326"/>
      <c r="AD285" s="326"/>
      <c r="AE285" s="326"/>
      <c r="AF285" s="326"/>
      <c r="AG285" s="326"/>
      <c r="AH285" s="326"/>
      <c r="AI285" s="326"/>
      <c r="AJ285" s="326"/>
      <c r="AK285" s="326"/>
      <c r="AL285" s="326"/>
      <c r="AM285" s="326"/>
      <c r="AN285" s="326"/>
      <c r="AO285" s="326"/>
      <c r="AP285" s="326"/>
      <c r="AQ285" s="327"/>
      <c r="AR285" s="325"/>
      <c r="AS285" s="326"/>
      <c r="AT285" s="326"/>
      <c r="AU285" s="326"/>
      <c r="AV285" s="326"/>
      <c r="AW285" s="326"/>
      <c r="AX285" s="326"/>
      <c r="AY285" s="326"/>
      <c r="AZ285" s="326"/>
      <c r="BA285" s="326"/>
      <c r="BB285" s="326"/>
      <c r="BC285" s="326"/>
      <c r="BD285" s="326"/>
      <c r="BE285" s="326"/>
      <c r="BF285" s="326"/>
      <c r="BG285" s="326"/>
      <c r="BH285" s="326"/>
      <c r="BI285" s="326"/>
      <c r="BJ285" s="326"/>
      <c r="BK285" s="326"/>
      <c r="BL285" s="326"/>
      <c r="BM285" s="326"/>
      <c r="BN285" s="326"/>
      <c r="BO285" s="327"/>
      <c r="BP285" s="325"/>
      <c r="BQ285" s="326"/>
      <c r="BR285" s="326"/>
      <c r="BS285" s="326"/>
      <c r="BT285" s="326"/>
      <c r="BU285" s="326"/>
      <c r="BV285" s="326"/>
      <c r="BW285" s="326"/>
      <c r="BX285" s="326"/>
      <c r="BY285" s="326"/>
      <c r="BZ285" s="326"/>
      <c r="CA285" s="326"/>
      <c r="CB285" s="326"/>
      <c r="CC285" s="326"/>
      <c r="CD285" s="326"/>
      <c r="CE285" s="326"/>
      <c r="CF285" s="326"/>
      <c r="CG285" s="326"/>
      <c r="CH285" s="326"/>
      <c r="CI285" s="326"/>
      <c r="CJ285" s="326"/>
      <c r="CK285" s="326"/>
      <c r="CL285" s="326"/>
      <c r="CM285" s="327"/>
      <c r="CN285" s="204"/>
      <c r="CO285" s="204"/>
      <c r="CP285" s="204"/>
      <c r="CQ285" s="98"/>
    </row>
    <row r="286" spans="1:95" s="67" customFormat="1" ht="30" customHeight="1" x14ac:dyDescent="0.2">
      <c r="A286" s="151" t="s">
        <v>233</v>
      </c>
      <c r="B286" s="76"/>
      <c r="C286" s="76"/>
      <c r="D286" s="76"/>
      <c r="E286" s="82"/>
      <c r="F286" s="166"/>
      <c r="G286" s="82"/>
      <c r="H286" s="82"/>
      <c r="I286" s="82"/>
      <c r="J286" s="78"/>
      <c r="K286" s="182"/>
      <c r="M286" s="202"/>
      <c r="N286" s="203"/>
      <c r="O286" s="203"/>
      <c r="P286" s="203"/>
      <c r="Q286" s="203"/>
      <c r="R286" s="203"/>
      <c r="S286" s="203"/>
      <c r="T286" s="325"/>
      <c r="U286" s="326"/>
      <c r="V286" s="326"/>
      <c r="W286" s="326"/>
      <c r="X286" s="326"/>
      <c r="Y286" s="326"/>
      <c r="Z286" s="326"/>
      <c r="AA286" s="326"/>
      <c r="AB286" s="326"/>
      <c r="AC286" s="326"/>
      <c r="AD286" s="326"/>
      <c r="AE286" s="326"/>
      <c r="AF286" s="326"/>
      <c r="AG286" s="326"/>
      <c r="AH286" s="326"/>
      <c r="AI286" s="326"/>
      <c r="AJ286" s="326"/>
      <c r="AK286" s="326"/>
      <c r="AL286" s="326"/>
      <c r="AM286" s="326"/>
      <c r="AN286" s="326"/>
      <c r="AO286" s="326"/>
      <c r="AP286" s="326"/>
      <c r="AQ286" s="327"/>
      <c r="AR286" s="325"/>
      <c r="AS286" s="326"/>
      <c r="AT286" s="326"/>
      <c r="AU286" s="326"/>
      <c r="AV286" s="326"/>
      <c r="AW286" s="326"/>
      <c r="AX286" s="326"/>
      <c r="AY286" s="326"/>
      <c r="AZ286" s="326"/>
      <c r="BA286" s="326"/>
      <c r="BB286" s="326"/>
      <c r="BC286" s="326"/>
      <c r="BD286" s="326"/>
      <c r="BE286" s="326"/>
      <c r="BF286" s="326"/>
      <c r="BG286" s="326"/>
      <c r="BH286" s="326"/>
      <c r="BI286" s="326"/>
      <c r="BJ286" s="326"/>
      <c r="BK286" s="326"/>
      <c r="BL286" s="326"/>
      <c r="BM286" s="326"/>
      <c r="BN286" s="326"/>
      <c r="BO286" s="327"/>
      <c r="BP286" s="325"/>
      <c r="BQ286" s="326"/>
      <c r="BR286" s="326"/>
      <c r="BS286" s="326"/>
      <c r="BT286" s="326"/>
      <c r="BU286" s="326"/>
      <c r="BV286" s="326"/>
      <c r="BW286" s="326"/>
      <c r="BX286" s="326"/>
      <c r="BY286" s="326"/>
      <c r="BZ286" s="326"/>
      <c r="CA286" s="326"/>
      <c r="CB286" s="326"/>
      <c r="CC286" s="326"/>
      <c r="CD286" s="326"/>
      <c r="CE286" s="326"/>
      <c r="CF286" s="326"/>
      <c r="CG286" s="326"/>
      <c r="CH286" s="326"/>
      <c r="CI286" s="326"/>
      <c r="CJ286" s="326"/>
      <c r="CK286" s="326"/>
      <c r="CL286" s="326"/>
      <c r="CM286" s="327"/>
      <c r="CN286" s="204"/>
      <c r="CO286" s="204"/>
      <c r="CP286" s="204"/>
      <c r="CQ286" s="98"/>
    </row>
    <row r="287" spans="1:95" s="57" customFormat="1" ht="32.25" customHeight="1" x14ac:dyDescent="0.2">
      <c r="A287" s="116" t="s">
        <v>268</v>
      </c>
      <c r="B287" s="93">
        <v>2640</v>
      </c>
      <c r="C287" s="93">
        <v>244</v>
      </c>
      <c r="D287" s="93"/>
      <c r="E287" s="94">
        <f>SUM(E288:E324)</f>
        <v>3724757.09</v>
      </c>
      <c r="F287" s="169">
        <f t="shared" ref="F287" si="184">SUM(F288:F324)</f>
        <v>3724757.09</v>
      </c>
      <c r="G287" s="94">
        <f t="shared" ref="G287" si="185">SUM(G288:G324)</f>
        <v>3266073.09</v>
      </c>
      <c r="H287" s="94">
        <f t="shared" ref="H287" si="186">SUM(H288:H324)</f>
        <v>3266073.09</v>
      </c>
      <c r="I287" s="94">
        <f t="shared" ref="I287:J287" si="187">SUM(I288:I324)</f>
        <v>3266073.09</v>
      </c>
      <c r="J287" s="94">
        <f t="shared" si="187"/>
        <v>3266073.09</v>
      </c>
      <c r="K287" s="181">
        <f t="shared" ref="K287" si="188">SUM(K288:K324)</f>
        <v>3266073.09</v>
      </c>
      <c r="L287" s="111"/>
      <c r="M287" s="202"/>
      <c r="N287" s="203"/>
      <c r="O287" s="203"/>
      <c r="P287" s="203"/>
      <c r="Q287" s="203"/>
      <c r="R287" s="203"/>
      <c r="S287" s="203"/>
      <c r="T287" s="325"/>
      <c r="U287" s="326"/>
      <c r="V287" s="326"/>
      <c r="W287" s="326"/>
      <c r="X287" s="326"/>
      <c r="Y287" s="326"/>
      <c r="Z287" s="326"/>
      <c r="AA287" s="326"/>
      <c r="AB287" s="326"/>
      <c r="AC287" s="326"/>
      <c r="AD287" s="326"/>
      <c r="AE287" s="326"/>
      <c r="AF287" s="326"/>
      <c r="AG287" s="326"/>
      <c r="AH287" s="326"/>
      <c r="AI287" s="326"/>
      <c r="AJ287" s="326"/>
      <c r="AK287" s="326"/>
      <c r="AL287" s="326"/>
      <c r="AM287" s="326"/>
      <c r="AN287" s="326"/>
      <c r="AO287" s="326"/>
      <c r="AP287" s="326"/>
      <c r="AQ287" s="327"/>
      <c r="AR287" s="325"/>
      <c r="AS287" s="326"/>
      <c r="AT287" s="326"/>
      <c r="AU287" s="326"/>
      <c r="AV287" s="326"/>
      <c r="AW287" s="326"/>
      <c r="AX287" s="326"/>
      <c r="AY287" s="326"/>
      <c r="AZ287" s="326"/>
      <c r="BA287" s="326"/>
      <c r="BB287" s="326"/>
      <c r="BC287" s="326"/>
      <c r="BD287" s="326"/>
      <c r="BE287" s="326"/>
      <c r="BF287" s="326"/>
      <c r="BG287" s="326"/>
      <c r="BH287" s="326"/>
      <c r="BI287" s="326"/>
      <c r="BJ287" s="326"/>
      <c r="BK287" s="326"/>
      <c r="BL287" s="326"/>
      <c r="BM287" s="326"/>
      <c r="BN287" s="326"/>
      <c r="BO287" s="327"/>
      <c r="BP287" s="325"/>
      <c r="BQ287" s="326"/>
      <c r="BR287" s="326"/>
      <c r="BS287" s="326"/>
      <c r="BT287" s="326"/>
      <c r="BU287" s="326"/>
      <c r="BV287" s="326"/>
      <c r="BW287" s="326"/>
      <c r="BX287" s="326"/>
      <c r="BY287" s="326"/>
      <c r="BZ287" s="326"/>
      <c r="CA287" s="326"/>
      <c r="CB287" s="326"/>
      <c r="CC287" s="326"/>
      <c r="CD287" s="326"/>
      <c r="CE287" s="326"/>
      <c r="CF287" s="326"/>
      <c r="CG287" s="326"/>
      <c r="CH287" s="326"/>
      <c r="CI287" s="326"/>
      <c r="CJ287" s="326"/>
      <c r="CK287" s="326"/>
      <c r="CL287" s="326"/>
      <c r="CM287" s="327"/>
      <c r="CN287" s="204"/>
      <c r="CO287" s="204"/>
      <c r="CP287" s="204"/>
      <c r="CQ287" s="98"/>
    </row>
    <row r="288" spans="1:95" s="107" customFormat="1" ht="34.5" customHeight="1" x14ac:dyDescent="0.2">
      <c r="A288" s="132" t="s">
        <v>203</v>
      </c>
      <c r="B288" s="104"/>
      <c r="C288" s="105" t="s">
        <v>183</v>
      </c>
      <c r="D288" s="104">
        <v>342</v>
      </c>
      <c r="E288" s="106">
        <v>3603378.75</v>
      </c>
      <c r="F288" s="106">
        <v>3603378.75</v>
      </c>
      <c r="G288" s="113">
        <v>3132475.42</v>
      </c>
      <c r="H288" s="114">
        <v>3132475.42</v>
      </c>
      <c r="I288" s="114">
        <f>H288</f>
        <v>3132475.42</v>
      </c>
      <c r="J288" s="114">
        <f t="shared" ref="I288:K289" si="189">I288</f>
        <v>3132475.42</v>
      </c>
      <c r="K288" s="114">
        <f t="shared" si="189"/>
        <v>3132475.42</v>
      </c>
      <c r="L288" s="110"/>
      <c r="M288" s="202"/>
      <c r="N288" s="203"/>
      <c r="O288" s="203"/>
      <c r="P288" s="203"/>
      <c r="Q288" s="203"/>
      <c r="R288" s="203"/>
      <c r="S288" s="203"/>
      <c r="T288" s="325"/>
      <c r="U288" s="326"/>
      <c r="V288" s="326"/>
      <c r="W288" s="326"/>
      <c r="X288" s="326"/>
      <c r="Y288" s="326"/>
      <c r="Z288" s="326"/>
      <c r="AA288" s="326"/>
      <c r="AB288" s="326"/>
      <c r="AC288" s="326"/>
      <c r="AD288" s="326"/>
      <c r="AE288" s="326"/>
      <c r="AF288" s="326"/>
      <c r="AG288" s="326"/>
      <c r="AH288" s="326"/>
      <c r="AI288" s="326"/>
      <c r="AJ288" s="326"/>
      <c r="AK288" s="326"/>
      <c r="AL288" s="326"/>
      <c r="AM288" s="326"/>
      <c r="AN288" s="326"/>
      <c r="AO288" s="326"/>
      <c r="AP288" s="326"/>
      <c r="AQ288" s="327"/>
      <c r="AR288" s="325"/>
      <c r="AS288" s="326"/>
      <c r="AT288" s="326"/>
      <c r="AU288" s="326"/>
      <c r="AV288" s="326"/>
      <c r="AW288" s="326"/>
      <c r="AX288" s="326"/>
      <c r="AY288" s="326"/>
      <c r="AZ288" s="326"/>
      <c r="BA288" s="326"/>
      <c r="BB288" s="326"/>
      <c r="BC288" s="326"/>
      <c r="BD288" s="326"/>
      <c r="BE288" s="326"/>
      <c r="BF288" s="326"/>
      <c r="BG288" s="326"/>
      <c r="BH288" s="326"/>
      <c r="BI288" s="326"/>
      <c r="BJ288" s="326"/>
      <c r="BK288" s="326"/>
      <c r="BL288" s="326"/>
      <c r="BM288" s="326"/>
      <c r="BN288" s="326"/>
      <c r="BO288" s="327"/>
      <c r="BP288" s="325"/>
      <c r="BQ288" s="326"/>
      <c r="BR288" s="326"/>
      <c r="BS288" s="326"/>
      <c r="BT288" s="326"/>
      <c r="BU288" s="326"/>
      <c r="BV288" s="326"/>
      <c r="BW288" s="326"/>
      <c r="BX288" s="326"/>
      <c r="BY288" s="326"/>
      <c r="BZ288" s="326"/>
      <c r="CA288" s="326"/>
      <c r="CB288" s="326"/>
      <c r="CC288" s="326"/>
      <c r="CD288" s="326"/>
      <c r="CE288" s="326"/>
      <c r="CF288" s="326"/>
      <c r="CG288" s="326"/>
      <c r="CH288" s="326"/>
      <c r="CI288" s="326"/>
      <c r="CJ288" s="326"/>
      <c r="CK288" s="326"/>
      <c r="CL288" s="326"/>
      <c r="CM288" s="327"/>
      <c r="CN288" s="204"/>
      <c r="CO288" s="204"/>
      <c r="CP288" s="204"/>
      <c r="CQ288" s="98"/>
    </row>
    <row r="289" spans="1:95" s="107" customFormat="1" ht="42.75" customHeight="1" x14ac:dyDescent="0.2">
      <c r="A289" s="132" t="s">
        <v>206</v>
      </c>
      <c r="B289" s="104"/>
      <c r="C289" s="105" t="s">
        <v>183</v>
      </c>
      <c r="D289" s="104">
        <v>346</v>
      </c>
      <c r="E289" s="106">
        <f>73538.34+47840</f>
        <v>121378.34</v>
      </c>
      <c r="F289" s="106">
        <f>73538.34+47840</f>
        <v>121378.34</v>
      </c>
      <c r="G289" s="113">
        <f>63928.07+69669.6</f>
        <v>133597.67000000001</v>
      </c>
      <c r="H289" s="114">
        <f>63928.07+69669.6</f>
        <v>133597.67000000001</v>
      </c>
      <c r="I289" s="114">
        <f t="shared" si="189"/>
        <v>133597.67000000001</v>
      </c>
      <c r="J289" s="114">
        <f t="shared" si="189"/>
        <v>133597.67000000001</v>
      </c>
      <c r="K289" s="114">
        <f t="shared" si="189"/>
        <v>133597.67000000001</v>
      </c>
      <c r="L289" s="110"/>
      <c r="M289" s="202"/>
      <c r="N289" s="203"/>
      <c r="O289" s="203"/>
      <c r="P289" s="203"/>
      <c r="Q289" s="203"/>
      <c r="R289" s="203"/>
      <c r="S289" s="203"/>
      <c r="T289" s="325"/>
      <c r="U289" s="326"/>
      <c r="V289" s="326"/>
      <c r="W289" s="326"/>
      <c r="X289" s="326"/>
      <c r="Y289" s="326"/>
      <c r="Z289" s="326"/>
      <c r="AA289" s="326"/>
      <c r="AB289" s="326"/>
      <c r="AC289" s="326"/>
      <c r="AD289" s="326"/>
      <c r="AE289" s="326"/>
      <c r="AF289" s="326"/>
      <c r="AG289" s="326"/>
      <c r="AH289" s="326"/>
      <c r="AI289" s="326"/>
      <c r="AJ289" s="326"/>
      <c r="AK289" s="326"/>
      <c r="AL289" s="326"/>
      <c r="AM289" s="326"/>
      <c r="AN289" s="326"/>
      <c r="AO289" s="326"/>
      <c r="AP289" s="326"/>
      <c r="AQ289" s="327"/>
      <c r="AR289" s="325"/>
      <c r="AS289" s="326"/>
      <c r="AT289" s="326"/>
      <c r="AU289" s="326"/>
      <c r="AV289" s="326"/>
      <c r="AW289" s="326"/>
      <c r="AX289" s="326"/>
      <c r="AY289" s="326"/>
      <c r="AZ289" s="326"/>
      <c r="BA289" s="326"/>
      <c r="BB289" s="326"/>
      <c r="BC289" s="326"/>
      <c r="BD289" s="326"/>
      <c r="BE289" s="326"/>
      <c r="BF289" s="326"/>
      <c r="BG289" s="326"/>
      <c r="BH289" s="326"/>
      <c r="BI289" s="326"/>
      <c r="BJ289" s="326"/>
      <c r="BK289" s="326"/>
      <c r="BL289" s="326"/>
      <c r="BM289" s="326"/>
      <c r="BN289" s="326"/>
      <c r="BO289" s="327"/>
      <c r="BP289" s="325"/>
      <c r="BQ289" s="326"/>
      <c r="BR289" s="326"/>
      <c r="BS289" s="326"/>
      <c r="BT289" s="326"/>
      <c r="BU289" s="326"/>
      <c r="BV289" s="326"/>
      <c r="BW289" s="326"/>
      <c r="BX289" s="326"/>
      <c r="BY289" s="326"/>
      <c r="BZ289" s="326"/>
      <c r="CA289" s="326"/>
      <c r="CB289" s="326"/>
      <c r="CC289" s="326"/>
      <c r="CD289" s="326"/>
      <c r="CE289" s="326"/>
      <c r="CF289" s="326"/>
      <c r="CG289" s="326"/>
      <c r="CH289" s="326"/>
      <c r="CI289" s="326"/>
      <c r="CJ289" s="326"/>
      <c r="CK289" s="326"/>
      <c r="CL289" s="326"/>
      <c r="CM289" s="327"/>
      <c r="CN289" s="204"/>
      <c r="CO289" s="204"/>
      <c r="CP289" s="204"/>
      <c r="CQ289" s="98"/>
    </row>
    <row r="290" spans="1:95" s="57" customFormat="1" ht="43.5" customHeight="1" x14ac:dyDescent="0.25">
      <c r="A290" s="59" t="s">
        <v>232</v>
      </c>
      <c r="B290" s="79">
        <v>3000</v>
      </c>
      <c r="C290" s="79">
        <v>100</v>
      </c>
      <c r="D290" s="76"/>
      <c r="E290" s="81">
        <v>0</v>
      </c>
      <c r="F290" s="169">
        <v>0</v>
      </c>
      <c r="G290" s="81">
        <v>0</v>
      </c>
      <c r="H290" s="81">
        <v>0</v>
      </c>
      <c r="I290" s="81">
        <v>0</v>
      </c>
      <c r="J290" s="194">
        <f>I290</f>
        <v>0</v>
      </c>
      <c r="K290" s="173" t="s">
        <v>60</v>
      </c>
      <c r="M290" s="202"/>
      <c r="N290" s="203"/>
      <c r="O290" s="203"/>
      <c r="P290" s="203"/>
      <c r="Q290" s="203"/>
      <c r="R290" s="203"/>
      <c r="S290" s="203"/>
      <c r="T290" s="325"/>
      <c r="U290" s="326"/>
      <c r="V290" s="326"/>
      <c r="W290" s="326"/>
      <c r="X290" s="326"/>
      <c r="Y290" s="326"/>
      <c r="Z290" s="326"/>
      <c r="AA290" s="326"/>
      <c r="AB290" s="326"/>
      <c r="AC290" s="326"/>
      <c r="AD290" s="326"/>
      <c r="AE290" s="326"/>
      <c r="AF290" s="326"/>
      <c r="AG290" s="326"/>
      <c r="AH290" s="326"/>
      <c r="AI290" s="326"/>
      <c r="AJ290" s="326"/>
      <c r="AK290" s="326"/>
      <c r="AL290" s="326"/>
      <c r="AM290" s="326"/>
      <c r="AN290" s="326"/>
      <c r="AO290" s="326"/>
      <c r="AP290" s="326"/>
      <c r="AQ290" s="327"/>
      <c r="AR290" s="325"/>
      <c r="AS290" s="326"/>
      <c r="AT290" s="326"/>
      <c r="AU290" s="326"/>
      <c r="AV290" s="326"/>
      <c r="AW290" s="326"/>
      <c r="AX290" s="326"/>
      <c r="AY290" s="326"/>
      <c r="AZ290" s="326"/>
      <c r="BA290" s="326"/>
      <c r="BB290" s="326"/>
      <c r="BC290" s="326"/>
      <c r="BD290" s="326"/>
      <c r="BE290" s="326"/>
      <c r="BF290" s="326"/>
      <c r="BG290" s="326"/>
      <c r="BH290" s="326"/>
      <c r="BI290" s="326"/>
      <c r="BJ290" s="326"/>
      <c r="BK290" s="326"/>
      <c r="BL290" s="326"/>
      <c r="BM290" s="326"/>
      <c r="BN290" s="326"/>
      <c r="BO290" s="327"/>
      <c r="BP290" s="325"/>
      <c r="BQ290" s="326"/>
      <c r="BR290" s="326"/>
      <c r="BS290" s="326"/>
      <c r="BT290" s="326"/>
      <c r="BU290" s="326"/>
      <c r="BV290" s="326"/>
      <c r="BW290" s="326"/>
      <c r="BX290" s="326"/>
      <c r="BY290" s="326"/>
      <c r="BZ290" s="326"/>
      <c r="CA290" s="326"/>
      <c r="CB290" s="326"/>
      <c r="CC290" s="326"/>
      <c r="CD290" s="326"/>
      <c r="CE290" s="326"/>
      <c r="CF290" s="326"/>
      <c r="CG290" s="326"/>
      <c r="CH290" s="326"/>
      <c r="CI290" s="326"/>
      <c r="CJ290" s="326"/>
      <c r="CK290" s="326"/>
      <c r="CL290" s="326"/>
      <c r="CM290" s="327"/>
      <c r="CN290" s="204"/>
      <c r="CO290" s="204"/>
      <c r="CP290" s="204"/>
      <c r="CQ290" s="98"/>
    </row>
    <row r="291" spans="1:95" ht="30" customHeight="1" x14ac:dyDescent="0.2">
      <c r="A291" s="283" t="s">
        <v>106</v>
      </c>
      <c r="B291" s="277">
        <v>3010</v>
      </c>
      <c r="C291" s="277"/>
      <c r="D291" s="277"/>
      <c r="E291" s="278"/>
      <c r="F291" s="288"/>
      <c r="G291" s="278"/>
      <c r="H291" s="278"/>
      <c r="I291" s="278"/>
      <c r="J291" s="277"/>
      <c r="K291" s="277" t="s">
        <v>60</v>
      </c>
      <c r="M291" s="202"/>
      <c r="N291" s="203"/>
      <c r="O291" s="203"/>
      <c r="P291" s="203"/>
      <c r="Q291" s="203"/>
      <c r="R291" s="203"/>
      <c r="S291" s="203"/>
      <c r="T291" s="325"/>
      <c r="U291" s="326"/>
      <c r="V291" s="326"/>
      <c r="W291" s="326"/>
      <c r="X291" s="326"/>
      <c r="Y291" s="326"/>
      <c r="Z291" s="326"/>
      <c r="AA291" s="326"/>
      <c r="AB291" s="326"/>
      <c r="AC291" s="326"/>
      <c r="AD291" s="326"/>
      <c r="AE291" s="326"/>
      <c r="AF291" s="326"/>
      <c r="AG291" s="326"/>
      <c r="AH291" s="326"/>
      <c r="AI291" s="326"/>
      <c r="AJ291" s="326"/>
      <c r="AK291" s="326"/>
      <c r="AL291" s="326"/>
      <c r="AM291" s="326"/>
      <c r="AN291" s="326"/>
      <c r="AO291" s="326"/>
      <c r="AP291" s="326"/>
      <c r="AQ291" s="327"/>
      <c r="AR291" s="325"/>
      <c r="AS291" s="326"/>
      <c r="AT291" s="326"/>
      <c r="AU291" s="326"/>
      <c r="AV291" s="326"/>
      <c r="AW291" s="326"/>
      <c r="AX291" s="326"/>
      <c r="AY291" s="326"/>
      <c r="AZ291" s="326"/>
      <c r="BA291" s="326"/>
      <c r="BB291" s="326"/>
      <c r="BC291" s="326"/>
      <c r="BD291" s="326"/>
      <c r="BE291" s="326"/>
      <c r="BF291" s="326"/>
      <c r="BG291" s="326"/>
      <c r="BH291" s="326"/>
      <c r="BI291" s="326"/>
      <c r="BJ291" s="326"/>
      <c r="BK291" s="326"/>
      <c r="BL291" s="326"/>
      <c r="BM291" s="326"/>
      <c r="BN291" s="326"/>
      <c r="BO291" s="327"/>
      <c r="BP291" s="325"/>
      <c r="BQ291" s="326"/>
      <c r="BR291" s="326"/>
      <c r="BS291" s="326"/>
      <c r="BT291" s="326"/>
      <c r="BU291" s="326"/>
      <c r="BV291" s="326"/>
      <c r="BW291" s="326"/>
      <c r="BX291" s="326"/>
      <c r="BY291" s="326"/>
      <c r="BZ291" s="326"/>
      <c r="CA291" s="326"/>
      <c r="CB291" s="326"/>
      <c r="CC291" s="326"/>
      <c r="CD291" s="326"/>
      <c r="CE291" s="326"/>
      <c r="CF291" s="326"/>
      <c r="CG291" s="326"/>
      <c r="CH291" s="326"/>
      <c r="CI291" s="326"/>
      <c r="CJ291" s="326"/>
      <c r="CK291" s="326"/>
      <c r="CL291" s="326"/>
      <c r="CM291" s="327"/>
      <c r="CN291" s="204"/>
      <c r="CO291" s="204"/>
      <c r="CP291" s="204"/>
      <c r="CQ291" s="98"/>
    </row>
    <row r="292" spans="1:95" ht="30" customHeight="1" x14ac:dyDescent="0.2">
      <c r="A292" s="283"/>
      <c r="B292" s="277"/>
      <c r="C292" s="277"/>
      <c r="D292" s="277"/>
      <c r="E292" s="278"/>
      <c r="F292" s="288"/>
      <c r="G292" s="278"/>
      <c r="H292" s="278"/>
      <c r="I292" s="278"/>
      <c r="J292" s="277"/>
      <c r="K292" s="277"/>
      <c r="M292" s="202"/>
      <c r="N292" s="203"/>
      <c r="O292" s="203"/>
      <c r="P292" s="203"/>
      <c r="Q292" s="203"/>
      <c r="R292" s="203"/>
      <c r="S292" s="203"/>
      <c r="T292" s="325"/>
      <c r="U292" s="326"/>
      <c r="V292" s="326"/>
      <c r="W292" s="326"/>
      <c r="X292" s="326"/>
      <c r="Y292" s="326"/>
      <c r="Z292" s="326"/>
      <c r="AA292" s="326"/>
      <c r="AB292" s="326"/>
      <c r="AC292" s="326"/>
      <c r="AD292" s="326"/>
      <c r="AE292" s="326"/>
      <c r="AF292" s="326"/>
      <c r="AG292" s="326"/>
      <c r="AH292" s="326"/>
      <c r="AI292" s="326"/>
      <c r="AJ292" s="326"/>
      <c r="AK292" s="326"/>
      <c r="AL292" s="326"/>
      <c r="AM292" s="326"/>
      <c r="AN292" s="326"/>
      <c r="AO292" s="326"/>
      <c r="AP292" s="326"/>
      <c r="AQ292" s="327"/>
      <c r="AR292" s="325"/>
      <c r="AS292" s="326"/>
      <c r="AT292" s="326"/>
      <c r="AU292" s="326"/>
      <c r="AV292" s="326"/>
      <c r="AW292" s="326"/>
      <c r="AX292" s="326"/>
      <c r="AY292" s="326"/>
      <c r="AZ292" s="326"/>
      <c r="BA292" s="326"/>
      <c r="BB292" s="326"/>
      <c r="BC292" s="326"/>
      <c r="BD292" s="326"/>
      <c r="BE292" s="326"/>
      <c r="BF292" s="326"/>
      <c r="BG292" s="326"/>
      <c r="BH292" s="326"/>
      <c r="BI292" s="326"/>
      <c r="BJ292" s="326"/>
      <c r="BK292" s="326"/>
      <c r="BL292" s="326"/>
      <c r="BM292" s="326"/>
      <c r="BN292" s="326"/>
      <c r="BO292" s="327"/>
      <c r="BP292" s="325"/>
      <c r="BQ292" s="326"/>
      <c r="BR292" s="326"/>
      <c r="BS292" s="326"/>
      <c r="BT292" s="326"/>
      <c r="BU292" s="326"/>
      <c r="BV292" s="326"/>
      <c r="BW292" s="326"/>
      <c r="BX292" s="326"/>
      <c r="BY292" s="326"/>
      <c r="BZ292" s="326"/>
      <c r="CA292" s="326"/>
      <c r="CB292" s="326"/>
      <c r="CC292" s="326"/>
      <c r="CD292" s="326"/>
      <c r="CE292" s="326"/>
      <c r="CF292" s="326"/>
      <c r="CG292" s="326"/>
      <c r="CH292" s="326"/>
      <c r="CI292" s="326"/>
      <c r="CJ292" s="326"/>
      <c r="CK292" s="326"/>
      <c r="CL292" s="326"/>
      <c r="CM292" s="327"/>
      <c r="CN292" s="204"/>
      <c r="CO292" s="204"/>
      <c r="CP292" s="204"/>
      <c r="CQ292" s="98"/>
    </row>
    <row r="293" spans="1:95" ht="30" customHeight="1" x14ac:dyDescent="0.2">
      <c r="A293" s="77" t="s">
        <v>78</v>
      </c>
      <c r="B293" s="76">
        <v>3020</v>
      </c>
      <c r="C293" s="76"/>
      <c r="D293" s="76"/>
      <c r="E293" s="82"/>
      <c r="F293" s="166"/>
      <c r="G293" s="82"/>
      <c r="H293" s="82"/>
      <c r="I293" s="82"/>
      <c r="J293" s="76"/>
      <c r="K293" s="174" t="s">
        <v>60</v>
      </c>
      <c r="M293" s="202"/>
      <c r="N293" s="203"/>
      <c r="O293" s="203"/>
      <c r="P293" s="203"/>
      <c r="Q293" s="203"/>
      <c r="R293" s="203"/>
      <c r="S293" s="203"/>
      <c r="T293" s="325"/>
      <c r="U293" s="326"/>
      <c r="V293" s="326"/>
      <c r="W293" s="326"/>
      <c r="X293" s="326"/>
      <c r="Y293" s="326"/>
      <c r="Z293" s="326"/>
      <c r="AA293" s="326"/>
      <c r="AB293" s="326"/>
      <c r="AC293" s="326"/>
      <c r="AD293" s="326"/>
      <c r="AE293" s="326"/>
      <c r="AF293" s="326"/>
      <c r="AG293" s="326"/>
      <c r="AH293" s="326"/>
      <c r="AI293" s="326"/>
      <c r="AJ293" s="326"/>
      <c r="AK293" s="326"/>
      <c r="AL293" s="326"/>
      <c r="AM293" s="326"/>
      <c r="AN293" s="326"/>
      <c r="AO293" s="326"/>
      <c r="AP293" s="326"/>
      <c r="AQ293" s="327"/>
      <c r="AR293" s="325"/>
      <c r="AS293" s="326"/>
      <c r="AT293" s="326"/>
      <c r="AU293" s="326"/>
      <c r="AV293" s="326"/>
      <c r="AW293" s="326"/>
      <c r="AX293" s="326"/>
      <c r="AY293" s="326"/>
      <c r="AZ293" s="326"/>
      <c r="BA293" s="326"/>
      <c r="BB293" s="326"/>
      <c r="BC293" s="326"/>
      <c r="BD293" s="326"/>
      <c r="BE293" s="326"/>
      <c r="BF293" s="326"/>
      <c r="BG293" s="326"/>
      <c r="BH293" s="326"/>
      <c r="BI293" s="326"/>
      <c r="BJ293" s="326"/>
      <c r="BK293" s="326"/>
      <c r="BL293" s="326"/>
      <c r="BM293" s="326"/>
      <c r="BN293" s="326"/>
      <c r="BO293" s="327"/>
      <c r="BP293" s="325"/>
      <c r="BQ293" s="326"/>
      <c r="BR293" s="326"/>
      <c r="BS293" s="326"/>
      <c r="BT293" s="326"/>
      <c r="BU293" s="326"/>
      <c r="BV293" s="326"/>
      <c r="BW293" s="326"/>
      <c r="BX293" s="326"/>
      <c r="BY293" s="326"/>
      <c r="BZ293" s="326"/>
      <c r="CA293" s="326"/>
      <c r="CB293" s="326"/>
      <c r="CC293" s="326"/>
      <c r="CD293" s="326"/>
      <c r="CE293" s="326"/>
      <c r="CF293" s="326"/>
      <c r="CG293" s="326"/>
      <c r="CH293" s="326"/>
      <c r="CI293" s="326"/>
      <c r="CJ293" s="326"/>
      <c r="CK293" s="326"/>
      <c r="CL293" s="326"/>
      <c r="CM293" s="327"/>
      <c r="CN293" s="204"/>
      <c r="CO293" s="204"/>
      <c r="CP293" s="204"/>
      <c r="CQ293" s="98"/>
    </row>
    <row r="294" spans="1:95" ht="30" customHeight="1" x14ac:dyDescent="0.2">
      <c r="A294" s="77" t="s">
        <v>79</v>
      </c>
      <c r="B294" s="76">
        <v>3030</v>
      </c>
      <c r="C294" s="76"/>
      <c r="D294" s="76"/>
      <c r="E294" s="82"/>
      <c r="F294" s="166"/>
      <c r="G294" s="82"/>
      <c r="H294" s="82"/>
      <c r="I294" s="82"/>
      <c r="J294" s="76"/>
      <c r="K294" s="174" t="s">
        <v>60</v>
      </c>
      <c r="M294" s="202"/>
      <c r="N294" s="203"/>
      <c r="O294" s="203"/>
      <c r="P294" s="203"/>
      <c r="Q294" s="203"/>
      <c r="R294" s="203"/>
      <c r="S294" s="203"/>
      <c r="T294" s="325"/>
      <c r="U294" s="326"/>
      <c r="V294" s="326"/>
      <c r="W294" s="326"/>
      <c r="X294" s="326"/>
      <c r="Y294" s="326"/>
      <c r="Z294" s="326"/>
      <c r="AA294" s="326"/>
      <c r="AB294" s="326"/>
      <c r="AC294" s="326"/>
      <c r="AD294" s="326"/>
      <c r="AE294" s="326"/>
      <c r="AF294" s="326"/>
      <c r="AG294" s="326"/>
      <c r="AH294" s="326"/>
      <c r="AI294" s="326"/>
      <c r="AJ294" s="326"/>
      <c r="AK294" s="326"/>
      <c r="AL294" s="326"/>
      <c r="AM294" s="326"/>
      <c r="AN294" s="326"/>
      <c r="AO294" s="326"/>
      <c r="AP294" s="326"/>
      <c r="AQ294" s="327"/>
      <c r="AR294" s="325"/>
      <c r="AS294" s="326"/>
      <c r="AT294" s="326"/>
      <c r="AU294" s="326"/>
      <c r="AV294" s="326"/>
      <c r="AW294" s="326"/>
      <c r="AX294" s="326"/>
      <c r="AY294" s="326"/>
      <c r="AZ294" s="326"/>
      <c r="BA294" s="326"/>
      <c r="BB294" s="326"/>
      <c r="BC294" s="326"/>
      <c r="BD294" s="326"/>
      <c r="BE294" s="326"/>
      <c r="BF294" s="326"/>
      <c r="BG294" s="326"/>
      <c r="BH294" s="326"/>
      <c r="BI294" s="326"/>
      <c r="BJ294" s="326"/>
      <c r="BK294" s="326"/>
      <c r="BL294" s="326"/>
      <c r="BM294" s="326"/>
      <c r="BN294" s="326"/>
      <c r="BO294" s="327"/>
      <c r="BP294" s="325"/>
      <c r="BQ294" s="326"/>
      <c r="BR294" s="326"/>
      <c r="BS294" s="326"/>
      <c r="BT294" s="326"/>
      <c r="BU294" s="326"/>
      <c r="BV294" s="326"/>
      <c r="BW294" s="326"/>
      <c r="BX294" s="326"/>
      <c r="BY294" s="326"/>
      <c r="BZ294" s="326"/>
      <c r="CA294" s="326"/>
      <c r="CB294" s="326"/>
      <c r="CC294" s="326"/>
      <c r="CD294" s="326"/>
      <c r="CE294" s="326"/>
      <c r="CF294" s="326"/>
      <c r="CG294" s="326"/>
      <c r="CH294" s="326"/>
      <c r="CI294" s="326"/>
      <c r="CJ294" s="326"/>
      <c r="CK294" s="326"/>
      <c r="CL294" s="326"/>
      <c r="CM294" s="327"/>
      <c r="CN294" s="204"/>
      <c r="CO294" s="204"/>
      <c r="CP294" s="204"/>
      <c r="CQ294" s="98"/>
    </row>
    <row r="295" spans="1:95" s="57" customFormat="1" ht="30" customHeight="1" x14ac:dyDescent="0.25">
      <c r="A295" s="84" t="s">
        <v>231</v>
      </c>
      <c r="B295" s="79">
        <v>4000</v>
      </c>
      <c r="C295" s="79" t="s">
        <v>60</v>
      </c>
      <c r="D295" s="76"/>
      <c r="E295" s="81">
        <v>0</v>
      </c>
      <c r="F295" s="169">
        <v>0</v>
      </c>
      <c r="G295" s="81">
        <v>0</v>
      </c>
      <c r="H295" s="81">
        <v>0</v>
      </c>
      <c r="I295" s="81">
        <v>0</v>
      </c>
      <c r="J295" s="194">
        <f>I295</f>
        <v>0</v>
      </c>
      <c r="K295" s="173" t="s">
        <v>60</v>
      </c>
      <c r="M295" s="202"/>
      <c r="N295" s="203"/>
      <c r="O295" s="203"/>
      <c r="P295" s="203"/>
      <c r="Q295" s="203"/>
      <c r="R295" s="203"/>
      <c r="S295" s="203"/>
      <c r="T295" s="325"/>
      <c r="U295" s="326"/>
      <c r="V295" s="326"/>
      <c r="W295" s="326"/>
      <c r="X295" s="326"/>
      <c r="Y295" s="326"/>
      <c r="Z295" s="326"/>
      <c r="AA295" s="326"/>
      <c r="AB295" s="326"/>
      <c r="AC295" s="326"/>
      <c r="AD295" s="326"/>
      <c r="AE295" s="326"/>
      <c r="AF295" s="326"/>
      <c r="AG295" s="326"/>
      <c r="AH295" s="326"/>
      <c r="AI295" s="326"/>
      <c r="AJ295" s="326"/>
      <c r="AK295" s="326"/>
      <c r="AL295" s="326"/>
      <c r="AM295" s="326"/>
      <c r="AN295" s="326"/>
      <c r="AO295" s="326"/>
      <c r="AP295" s="326"/>
      <c r="AQ295" s="327"/>
      <c r="AR295" s="325"/>
      <c r="AS295" s="326"/>
      <c r="AT295" s="326"/>
      <c r="AU295" s="326"/>
      <c r="AV295" s="326"/>
      <c r="AW295" s="326"/>
      <c r="AX295" s="326"/>
      <c r="AY295" s="326"/>
      <c r="AZ295" s="326"/>
      <c r="BA295" s="326"/>
      <c r="BB295" s="326"/>
      <c r="BC295" s="326"/>
      <c r="BD295" s="326"/>
      <c r="BE295" s="326"/>
      <c r="BF295" s="326"/>
      <c r="BG295" s="326"/>
      <c r="BH295" s="326"/>
      <c r="BI295" s="326"/>
      <c r="BJ295" s="326"/>
      <c r="BK295" s="326"/>
      <c r="BL295" s="326"/>
      <c r="BM295" s="326"/>
      <c r="BN295" s="326"/>
      <c r="BO295" s="327"/>
      <c r="BP295" s="325"/>
      <c r="BQ295" s="326"/>
      <c r="BR295" s="326"/>
      <c r="BS295" s="326"/>
      <c r="BT295" s="326"/>
      <c r="BU295" s="326"/>
      <c r="BV295" s="326"/>
      <c r="BW295" s="326"/>
      <c r="BX295" s="326"/>
      <c r="BY295" s="326"/>
      <c r="BZ295" s="326"/>
      <c r="CA295" s="326"/>
      <c r="CB295" s="326"/>
      <c r="CC295" s="326"/>
      <c r="CD295" s="326"/>
      <c r="CE295" s="326"/>
      <c r="CF295" s="326"/>
      <c r="CG295" s="326"/>
      <c r="CH295" s="326"/>
      <c r="CI295" s="326"/>
      <c r="CJ295" s="326"/>
      <c r="CK295" s="326"/>
      <c r="CL295" s="326"/>
      <c r="CM295" s="327"/>
      <c r="CN295" s="204"/>
      <c r="CO295" s="204"/>
      <c r="CP295" s="204"/>
      <c r="CQ295" s="98"/>
    </row>
    <row r="296" spans="1:95" ht="30" customHeight="1" x14ac:dyDescent="0.2">
      <c r="A296" s="283" t="s">
        <v>107</v>
      </c>
      <c r="B296" s="277">
        <v>4010</v>
      </c>
      <c r="C296" s="277">
        <v>610</v>
      </c>
      <c r="D296" s="277"/>
      <c r="E296" s="278"/>
      <c r="F296" s="288"/>
      <c r="G296" s="278"/>
      <c r="H296" s="278"/>
      <c r="I296" s="278"/>
      <c r="J296" s="277"/>
      <c r="K296" s="277" t="s">
        <v>60</v>
      </c>
      <c r="L296" s="315"/>
      <c r="M296" s="202"/>
      <c r="N296" s="203"/>
      <c r="O296" s="203"/>
      <c r="P296" s="203"/>
      <c r="Q296" s="203"/>
      <c r="R296" s="203"/>
      <c r="S296" s="203"/>
      <c r="T296" s="325"/>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7"/>
      <c r="AR296" s="325"/>
      <c r="AS296" s="326"/>
      <c r="AT296" s="326"/>
      <c r="AU296" s="326"/>
      <c r="AV296" s="326"/>
      <c r="AW296" s="326"/>
      <c r="AX296" s="326"/>
      <c r="AY296" s="326"/>
      <c r="AZ296" s="326"/>
      <c r="BA296" s="326"/>
      <c r="BB296" s="326"/>
      <c r="BC296" s="326"/>
      <c r="BD296" s="326"/>
      <c r="BE296" s="326"/>
      <c r="BF296" s="326"/>
      <c r="BG296" s="326"/>
      <c r="BH296" s="326"/>
      <c r="BI296" s="326"/>
      <c r="BJ296" s="326"/>
      <c r="BK296" s="326"/>
      <c r="BL296" s="326"/>
      <c r="BM296" s="326"/>
      <c r="BN296" s="326"/>
      <c r="BO296" s="327"/>
      <c r="BP296" s="325"/>
      <c r="BQ296" s="326"/>
      <c r="BR296" s="326"/>
      <c r="BS296" s="326"/>
      <c r="BT296" s="326"/>
      <c r="BU296" s="326"/>
      <c r="BV296" s="326"/>
      <c r="BW296" s="326"/>
      <c r="BX296" s="326"/>
      <c r="BY296" s="326"/>
      <c r="BZ296" s="326"/>
      <c r="CA296" s="326"/>
      <c r="CB296" s="326"/>
      <c r="CC296" s="326"/>
      <c r="CD296" s="326"/>
      <c r="CE296" s="326"/>
      <c r="CF296" s="326"/>
      <c r="CG296" s="326"/>
      <c r="CH296" s="326"/>
      <c r="CI296" s="326"/>
      <c r="CJ296" s="326"/>
      <c r="CK296" s="326"/>
      <c r="CL296" s="326"/>
      <c r="CM296" s="327"/>
      <c r="CN296" s="204"/>
      <c r="CO296" s="204"/>
      <c r="CP296" s="204"/>
      <c r="CQ296" s="98"/>
    </row>
    <row r="297" spans="1:95" ht="18" customHeight="1" x14ac:dyDescent="0.2">
      <c r="A297" s="283"/>
      <c r="B297" s="277"/>
      <c r="C297" s="277"/>
      <c r="D297" s="277"/>
      <c r="E297" s="278"/>
      <c r="F297" s="288"/>
      <c r="G297" s="278"/>
      <c r="H297" s="278"/>
      <c r="I297" s="278"/>
      <c r="J297" s="277"/>
      <c r="K297" s="277"/>
      <c r="L297" s="315"/>
      <c r="M297" s="202"/>
      <c r="N297" s="203"/>
      <c r="O297" s="203"/>
      <c r="P297" s="203"/>
      <c r="Q297" s="203"/>
      <c r="R297" s="203"/>
      <c r="S297" s="203"/>
      <c r="T297" s="325"/>
      <c r="U297" s="326"/>
      <c r="V297" s="326"/>
      <c r="W297" s="326"/>
      <c r="X297" s="326"/>
      <c r="Y297" s="326"/>
      <c r="Z297" s="326"/>
      <c r="AA297" s="326"/>
      <c r="AB297" s="326"/>
      <c r="AC297" s="326"/>
      <c r="AD297" s="326"/>
      <c r="AE297" s="326"/>
      <c r="AF297" s="326"/>
      <c r="AG297" s="326"/>
      <c r="AH297" s="326"/>
      <c r="AI297" s="326"/>
      <c r="AJ297" s="326"/>
      <c r="AK297" s="326"/>
      <c r="AL297" s="326"/>
      <c r="AM297" s="326"/>
      <c r="AN297" s="326"/>
      <c r="AO297" s="326"/>
      <c r="AP297" s="326"/>
      <c r="AQ297" s="327"/>
      <c r="AR297" s="325"/>
      <c r="AS297" s="326"/>
      <c r="AT297" s="326"/>
      <c r="AU297" s="326"/>
      <c r="AV297" s="326"/>
      <c r="AW297" s="326"/>
      <c r="AX297" s="326"/>
      <c r="AY297" s="326"/>
      <c r="AZ297" s="326"/>
      <c r="BA297" s="326"/>
      <c r="BB297" s="326"/>
      <c r="BC297" s="326"/>
      <c r="BD297" s="326"/>
      <c r="BE297" s="326"/>
      <c r="BF297" s="326"/>
      <c r="BG297" s="326"/>
      <c r="BH297" s="326"/>
      <c r="BI297" s="326"/>
      <c r="BJ297" s="326"/>
      <c r="BK297" s="326"/>
      <c r="BL297" s="326"/>
      <c r="BM297" s="326"/>
      <c r="BN297" s="326"/>
      <c r="BO297" s="327"/>
      <c r="BP297" s="325"/>
      <c r="BQ297" s="326"/>
      <c r="BR297" s="326"/>
      <c r="BS297" s="326"/>
      <c r="BT297" s="326"/>
      <c r="BU297" s="326"/>
      <c r="BV297" s="326"/>
      <c r="BW297" s="326"/>
      <c r="BX297" s="326"/>
      <c r="BY297" s="326"/>
      <c r="BZ297" s="326"/>
      <c r="CA297" s="326"/>
      <c r="CB297" s="326"/>
      <c r="CC297" s="326"/>
      <c r="CD297" s="326"/>
      <c r="CE297" s="326"/>
      <c r="CF297" s="326"/>
      <c r="CG297" s="326"/>
      <c r="CH297" s="326"/>
      <c r="CI297" s="326"/>
      <c r="CJ297" s="326"/>
      <c r="CK297" s="326"/>
      <c r="CL297" s="326"/>
      <c r="CM297" s="327"/>
      <c r="CN297" s="204"/>
      <c r="CO297" s="204"/>
      <c r="CP297" s="204"/>
      <c r="CQ297" s="98"/>
    </row>
    <row r="298" spans="1:95" ht="21.75" customHeight="1" x14ac:dyDescent="0.2">
      <c r="A298" s="283" t="s">
        <v>108</v>
      </c>
      <c r="B298" s="277"/>
      <c r="C298" s="277"/>
      <c r="D298" s="277"/>
      <c r="E298" s="278"/>
      <c r="F298" s="288"/>
      <c r="G298" s="278"/>
      <c r="H298" s="278"/>
      <c r="I298" s="278"/>
      <c r="J298" s="282"/>
      <c r="K298" s="282"/>
      <c r="M298" s="202"/>
      <c r="N298" s="203"/>
      <c r="O298" s="203"/>
      <c r="P298" s="203"/>
      <c r="Q298" s="203"/>
      <c r="R298" s="203"/>
      <c r="S298" s="203"/>
      <c r="T298" s="325"/>
      <c r="U298" s="326"/>
      <c r="V298" s="326"/>
      <c r="W298" s="326"/>
      <c r="X298" s="326"/>
      <c r="Y298" s="326"/>
      <c r="Z298" s="326"/>
      <c r="AA298" s="326"/>
      <c r="AB298" s="326"/>
      <c r="AC298" s="326"/>
      <c r="AD298" s="326"/>
      <c r="AE298" s="326"/>
      <c r="AF298" s="326"/>
      <c r="AG298" s="326"/>
      <c r="AH298" s="326"/>
      <c r="AI298" s="326"/>
      <c r="AJ298" s="326"/>
      <c r="AK298" s="326"/>
      <c r="AL298" s="326"/>
      <c r="AM298" s="326"/>
      <c r="AN298" s="326"/>
      <c r="AO298" s="326"/>
      <c r="AP298" s="326"/>
      <c r="AQ298" s="327"/>
      <c r="AR298" s="325"/>
      <c r="AS298" s="326"/>
      <c r="AT298" s="326"/>
      <c r="AU298" s="326"/>
      <c r="AV298" s="326"/>
      <c r="AW298" s="326"/>
      <c r="AX298" s="326"/>
      <c r="AY298" s="326"/>
      <c r="AZ298" s="326"/>
      <c r="BA298" s="326"/>
      <c r="BB298" s="326"/>
      <c r="BC298" s="326"/>
      <c r="BD298" s="326"/>
      <c r="BE298" s="326"/>
      <c r="BF298" s="326"/>
      <c r="BG298" s="326"/>
      <c r="BH298" s="326"/>
      <c r="BI298" s="326"/>
      <c r="BJ298" s="326"/>
      <c r="BK298" s="326"/>
      <c r="BL298" s="326"/>
      <c r="BM298" s="326"/>
      <c r="BN298" s="326"/>
      <c r="BO298" s="327"/>
      <c r="BP298" s="325"/>
      <c r="BQ298" s="326"/>
      <c r="BR298" s="326"/>
      <c r="BS298" s="326"/>
      <c r="BT298" s="326"/>
      <c r="BU298" s="326"/>
      <c r="BV298" s="326"/>
      <c r="BW298" s="326"/>
      <c r="BX298" s="326"/>
      <c r="BY298" s="326"/>
      <c r="BZ298" s="326"/>
      <c r="CA298" s="326"/>
      <c r="CB298" s="326"/>
      <c r="CC298" s="326"/>
      <c r="CD298" s="326"/>
      <c r="CE298" s="326"/>
      <c r="CF298" s="326"/>
      <c r="CG298" s="326"/>
      <c r="CH298" s="326"/>
      <c r="CI298" s="326"/>
      <c r="CJ298" s="326"/>
      <c r="CK298" s="326"/>
      <c r="CL298" s="326"/>
      <c r="CM298" s="327"/>
      <c r="CN298" s="204"/>
      <c r="CO298" s="204"/>
      <c r="CP298" s="204"/>
      <c r="CQ298" s="98"/>
    </row>
    <row r="299" spans="1:95" ht="21" customHeight="1" x14ac:dyDescent="0.2">
      <c r="A299" s="283"/>
      <c r="B299" s="277"/>
      <c r="C299" s="277"/>
      <c r="D299" s="277"/>
      <c r="E299" s="278"/>
      <c r="F299" s="288"/>
      <c r="G299" s="278"/>
      <c r="H299" s="278"/>
      <c r="I299" s="278"/>
      <c r="J299" s="282"/>
      <c r="K299" s="282"/>
      <c r="M299" s="202"/>
      <c r="N299" s="203"/>
      <c r="O299" s="203"/>
      <c r="P299" s="203"/>
      <c r="Q299" s="203"/>
      <c r="R299" s="203"/>
      <c r="S299" s="203"/>
      <c r="T299" s="325"/>
      <c r="U299" s="326"/>
      <c r="V299" s="326"/>
      <c r="W299" s="326"/>
      <c r="X299" s="326"/>
      <c r="Y299" s="326"/>
      <c r="Z299" s="326"/>
      <c r="AA299" s="326"/>
      <c r="AB299" s="326"/>
      <c r="AC299" s="326"/>
      <c r="AD299" s="326"/>
      <c r="AE299" s="326"/>
      <c r="AF299" s="326"/>
      <c r="AG299" s="326"/>
      <c r="AH299" s="326"/>
      <c r="AI299" s="326"/>
      <c r="AJ299" s="326"/>
      <c r="AK299" s="326"/>
      <c r="AL299" s="326"/>
      <c r="AM299" s="326"/>
      <c r="AN299" s="326"/>
      <c r="AO299" s="326"/>
      <c r="AP299" s="326"/>
      <c r="AQ299" s="327"/>
      <c r="AR299" s="325"/>
      <c r="AS299" s="326"/>
      <c r="AT299" s="326"/>
      <c r="AU299" s="326"/>
      <c r="AV299" s="326"/>
      <c r="AW299" s="326"/>
      <c r="AX299" s="326"/>
      <c r="AY299" s="326"/>
      <c r="AZ299" s="326"/>
      <c r="BA299" s="326"/>
      <c r="BB299" s="326"/>
      <c r="BC299" s="326"/>
      <c r="BD299" s="326"/>
      <c r="BE299" s="326"/>
      <c r="BF299" s="326"/>
      <c r="BG299" s="326"/>
      <c r="BH299" s="326"/>
      <c r="BI299" s="326"/>
      <c r="BJ299" s="326"/>
      <c r="BK299" s="326"/>
      <c r="BL299" s="326"/>
      <c r="BM299" s="326"/>
      <c r="BN299" s="326"/>
      <c r="BO299" s="327"/>
      <c r="BP299" s="325"/>
      <c r="BQ299" s="326"/>
      <c r="BR299" s="326"/>
      <c r="BS299" s="326"/>
      <c r="BT299" s="326"/>
      <c r="BU299" s="326"/>
      <c r="BV299" s="326"/>
      <c r="BW299" s="326"/>
      <c r="BX299" s="326"/>
      <c r="BY299" s="326"/>
      <c r="BZ299" s="326"/>
      <c r="CA299" s="326"/>
      <c r="CB299" s="326"/>
      <c r="CC299" s="326"/>
      <c r="CD299" s="326"/>
      <c r="CE299" s="326"/>
      <c r="CF299" s="326"/>
      <c r="CG299" s="326"/>
      <c r="CH299" s="326"/>
      <c r="CI299" s="326"/>
      <c r="CJ299" s="326"/>
      <c r="CK299" s="326"/>
      <c r="CL299" s="326"/>
      <c r="CM299" s="327"/>
      <c r="CN299" s="204"/>
      <c r="CO299" s="204"/>
      <c r="CP299" s="204"/>
      <c r="CQ299" s="98"/>
    </row>
    <row r="300" spans="1:95" ht="30" customHeight="1" x14ac:dyDescent="0.2">
      <c r="A300" s="77" t="s">
        <v>70</v>
      </c>
      <c r="B300" s="76"/>
      <c r="C300" s="76"/>
      <c r="D300" s="76"/>
      <c r="E300" s="82"/>
      <c r="F300" s="166"/>
      <c r="G300" s="82"/>
      <c r="H300" s="82"/>
      <c r="I300" s="82"/>
      <c r="J300" s="77"/>
      <c r="K300" s="186"/>
      <c r="M300" s="202"/>
      <c r="N300" s="203"/>
      <c r="O300" s="203"/>
      <c r="P300" s="203"/>
      <c r="Q300" s="203"/>
      <c r="R300" s="203"/>
      <c r="S300" s="203"/>
      <c r="T300" s="325"/>
      <c r="U300" s="326"/>
      <c r="V300" s="326"/>
      <c r="W300" s="326"/>
      <c r="X300" s="326"/>
      <c r="Y300" s="326"/>
      <c r="Z300" s="326"/>
      <c r="AA300" s="326"/>
      <c r="AB300" s="326"/>
      <c r="AC300" s="326"/>
      <c r="AD300" s="326"/>
      <c r="AE300" s="326"/>
      <c r="AF300" s="326"/>
      <c r="AG300" s="326"/>
      <c r="AH300" s="326"/>
      <c r="AI300" s="326"/>
      <c r="AJ300" s="326"/>
      <c r="AK300" s="326"/>
      <c r="AL300" s="326"/>
      <c r="AM300" s="326"/>
      <c r="AN300" s="326"/>
      <c r="AO300" s="326"/>
      <c r="AP300" s="326"/>
      <c r="AQ300" s="327"/>
      <c r="AR300" s="325"/>
      <c r="AS300" s="326"/>
      <c r="AT300" s="326"/>
      <c r="AU300" s="326"/>
      <c r="AV300" s="326"/>
      <c r="AW300" s="326"/>
      <c r="AX300" s="326"/>
      <c r="AY300" s="326"/>
      <c r="AZ300" s="326"/>
      <c r="BA300" s="326"/>
      <c r="BB300" s="326"/>
      <c r="BC300" s="326"/>
      <c r="BD300" s="326"/>
      <c r="BE300" s="326"/>
      <c r="BF300" s="326"/>
      <c r="BG300" s="326"/>
      <c r="BH300" s="326"/>
      <c r="BI300" s="326"/>
      <c r="BJ300" s="326"/>
      <c r="BK300" s="326"/>
      <c r="BL300" s="326"/>
      <c r="BM300" s="326"/>
      <c r="BN300" s="326"/>
      <c r="BO300" s="327"/>
      <c r="BP300" s="325"/>
      <c r="BQ300" s="326"/>
      <c r="BR300" s="326"/>
      <c r="BS300" s="326"/>
      <c r="BT300" s="326"/>
      <c r="BU300" s="326"/>
      <c r="BV300" s="326"/>
      <c r="BW300" s="326"/>
      <c r="BX300" s="326"/>
      <c r="BY300" s="326"/>
      <c r="BZ300" s="326"/>
      <c r="CA300" s="326"/>
      <c r="CB300" s="326"/>
      <c r="CC300" s="326"/>
      <c r="CD300" s="326"/>
      <c r="CE300" s="326"/>
      <c r="CF300" s="326"/>
      <c r="CG300" s="326"/>
      <c r="CH300" s="326"/>
      <c r="CI300" s="326"/>
      <c r="CJ300" s="326"/>
      <c r="CK300" s="326"/>
      <c r="CL300" s="326"/>
      <c r="CM300" s="327"/>
      <c r="CN300" s="204"/>
      <c r="CO300" s="204"/>
      <c r="CP300" s="204"/>
      <c r="CQ300" s="98"/>
    </row>
    <row r="301" spans="1:95" ht="14.25" customHeight="1" x14ac:dyDescent="0.25">
      <c r="A301"/>
      <c r="B301"/>
      <c r="C301"/>
      <c r="D301" s="115"/>
      <c r="E301"/>
      <c r="F301" s="170"/>
      <c r="G301"/>
      <c r="H301"/>
      <c r="I301"/>
      <c r="J301"/>
      <c r="K301"/>
      <c r="M301" s="202"/>
      <c r="N301" s="203"/>
      <c r="O301" s="203"/>
      <c r="P301" s="203"/>
      <c r="Q301" s="203"/>
      <c r="R301" s="203"/>
      <c r="S301" s="203"/>
      <c r="T301" s="325"/>
      <c r="U301" s="326"/>
      <c r="V301" s="326"/>
      <c r="W301" s="326"/>
      <c r="X301" s="326"/>
      <c r="Y301" s="326"/>
      <c r="Z301" s="326"/>
      <c r="AA301" s="326"/>
      <c r="AB301" s="326"/>
      <c r="AC301" s="326"/>
      <c r="AD301" s="326"/>
      <c r="AE301" s="326"/>
      <c r="AF301" s="326"/>
      <c r="AG301" s="326"/>
      <c r="AH301" s="326"/>
      <c r="AI301" s="326"/>
      <c r="AJ301" s="326"/>
      <c r="AK301" s="326"/>
      <c r="AL301" s="326"/>
      <c r="AM301" s="326"/>
      <c r="AN301" s="326"/>
      <c r="AO301" s="326"/>
      <c r="AP301" s="326"/>
      <c r="AQ301" s="327"/>
      <c r="AR301" s="325"/>
      <c r="AS301" s="326"/>
      <c r="AT301" s="326"/>
      <c r="AU301" s="326"/>
      <c r="AV301" s="326"/>
      <c r="AW301" s="326"/>
      <c r="AX301" s="326"/>
      <c r="AY301" s="326"/>
      <c r="AZ301" s="326"/>
      <c r="BA301" s="326"/>
      <c r="BB301" s="326"/>
      <c r="BC301" s="326"/>
      <c r="BD301" s="326"/>
      <c r="BE301" s="326"/>
      <c r="BF301" s="326"/>
      <c r="BG301" s="326"/>
      <c r="BH301" s="326"/>
      <c r="BI301" s="326"/>
      <c r="BJ301" s="326"/>
      <c r="BK301" s="326"/>
      <c r="BL301" s="326"/>
      <c r="BM301" s="326"/>
      <c r="BN301" s="326"/>
      <c r="BO301" s="327"/>
      <c r="BP301" s="325"/>
      <c r="BQ301" s="326"/>
      <c r="BR301" s="326"/>
      <c r="BS301" s="326"/>
      <c r="BT301" s="326"/>
      <c r="BU301" s="326"/>
      <c r="BV301" s="326"/>
      <c r="BW301" s="326"/>
      <c r="BX301" s="326"/>
      <c r="BY301" s="326"/>
      <c r="BZ301" s="326"/>
      <c r="CA301" s="326"/>
      <c r="CB301" s="326"/>
      <c r="CC301" s="326"/>
      <c r="CD301" s="326"/>
      <c r="CE301" s="326"/>
      <c r="CF301" s="326"/>
      <c r="CG301" s="326"/>
      <c r="CH301" s="326"/>
      <c r="CI301" s="326"/>
      <c r="CJ301" s="326"/>
      <c r="CK301" s="326"/>
      <c r="CL301" s="326"/>
      <c r="CM301" s="327"/>
      <c r="CN301" s="204"/>
      <c r="CO301" s="204"/>
      <c r="CP301" s="204"/>
      <c r="CQ301" s="98"/>
    </row>
    <row r="302" spans="1:95" ht="20.25" customHeight="1" x14ac:dyDescent="0.2">
      <c r="A302" s="276" t="s">
        <v>89</v>
      </c>
      <c r="B302" s="276"/>
      <c r="C302" s="276"/>
      <c r="D302" s="276"/>
      <c r="E302" s="276"/>
      <c r="F302" s="276"/>
      <c r="G302" s="276"/>
      <c r="H302" s="276"/>
      <c r="I302" s="276"/>
      <c r="J302" s="276"/>
      <c r="K302" s="183"/>
      <c r="M302" s="202"/>
      <c r="N302" s="203"/>
      <c r="O302" s="203"/>
      <c r="P302" s="203"/>
      <c r="Q302" s="203"/>
      <c r="R302" s="203"/>
      <c r="S302" s="203"/>
      <c r="T302" s="325"/>
      <c r="U302" s="326"/>
      <c r="V302" s="326"/>
      <c r="W302" s="326"/>
      <c r="X302" s="326"/>
      <c r="Y302" s="326"/>
      <c r="Z302" s="326"/>
      <c r="AA302" s="326"/>
      <c r="AB302" s="326"/>
      <c r="AC302" s="326"/>
      <c r="AD302" s="326"/>
      <c r="AE302" s="326"/>
      <c r="AF302" s="326"/>
      <c r="AG302" s="326"/>
      <c r="AH302" s="326"/>
      <c r="AI302" s="326"/>
      <c r="AJ302" s="326"/>
      <c r="AK302" s="326"/>
      <c r="AL302" s="326"/>
      <c r="AM302" s="326"/>
      <c r="AN302" s="326"/>
      <c r="AO302" s="326"/>
      <c r="AP302" s="326"/>
      <c r="AQ302" s="327"/>
      <c r="AR302" s="325"/>
      <c r="AS302" s="326"/>
      <c r="AT302" s="326"/>
      <c r="AU302" s="326"/>
      <c r="AV302" s="326"/>
      <c r="AW302" s="326"/>
      <c r="AX302" s="326"/>
      <c r="AY302" s="326"/>
      <c r="AZ302" s="326"/>
      <c r="BA302" s="326"/>
      <c r="BB302" s="326"/>
      <c r="BC302" s="326"/>
      <c r="BD302" s="326"/>
      <c r="BE302" s="326"/>
      <c r="BF302" s="326"/>
      <c r="BG302" s="326"/>
      <c r="BH302" s="326"/>
      <c r="BI302" s="326"/>
      <c r="BJ302" s="326"/>
      <c r="BK302" s="326"/>
      <c r="BL302" s="326"/>
      <c r="BM302" s="326"/>
      <c r="BN302" s="326"/>
      <c r="BO302" s="327"/>
      <c r="BP302" s="325"/>
      <c r="BQ302" s="326"/>
      <c r="BR302" s="326"/>
      <c r="BS302" s="326"/>
      <c r="BT302" s="326"/>
      <c r="BU302" s="326"/>
      <c r="BV302" s="326"/>
      <c r="BW302" s="326"/>
      <c r="BX302" s="326"/>
      <c r="BY302" s="326"/>
      <c r="BZ302" s="326"/>
      <c r="CA302" s="326"/>
      <c r="CB302" s="326"/>
      <c r="CC302" s="326"/>
      <c r="CD302" s="326"/>
      <c r="CE302" s="326"/>
      <c r="CF302" s="326"/>
      <c r="CG302" s="326"/>
      <c r="CH302" s="326"/>
      <c r="CI302" s="326"/>
      <c r="CJ302" s="326"/>
      <c r="CK302" s="326"/>
      <c r="CL302" s="326"/>
      <c r="CM302" s="327"/>
      <c r="CN302" s="204"/>
      <c r="CO302" s="204"/>
      <c r="CP302" s="204"/>
      <c r="CQ302" s="98"/>
    </row>
    <row r="303" spans="1:95" ht="20.25" customHeight="1" x14ac:dyDescent="0.2">
      <c r="A303" s="287" t="s">
        <v>80</v>
      </c>
      <c r="B303" s="287"/>
      <c r="C303" s="287"/>
      <c r="D303" s="287"/>
      <c r="E303" s="287"/>
      <c r="F303" s="287"/>
      <c r="G303" s="287"/>
      <c r="H303" s="287"/>
      <c r="I303" s="287"/>
      <c r="J303" s="287"/>
      <c r="K303" s="184"/>
      <c r="M303" s="202"/>
      <c r="N303" s="203"/>
      <c r="O303" s="203"/>
      <c r="P303" s="203"/>
      <c r="Q303" s="203"/>
      <c r="R303" s="203"/>
      <c r="S303" s="203"/>
      <c r="T303" s="325"/>
      <c r="U303" s="326"/>
      <c r="V303" s="326"/>
      <c r="W303" s="326"/>
      <c r="X303" s="326"/>
      <c r="Y303" s="326"/>
      <c r="Z303" s="326"/>
      <c r="AA303" s="326"/>
      <c r="AB303" s="326"/>
      <c r="AC303" s="326"/>
      <c r="AD303" s="326"/>
      <c r="AE303" s="326"/>
      <c r="AF303" s="326"/>
      <c r="AG303" s="326"/>
      <c r="AH303" s="326"/>
      <c r="AI303" s="326"/>
      <c r="AJ303" s="326"/>
      <c r="AK303" s="326"/>
      <c r="AL303" s="326"/>
      <c r="AM303" s="326"/>
      <c r="AN303" s="326"/>
      <c r="AO303" s="326"/>
      <c r="AP303" s="326"/>
      <c r="AQ303" s="327"/>
      <c r="AR303" s="325"/>
      <c r="AS303" s="326"/>
      <c r="AT303" s="326"/>
      <c r="AU303" s="326"/>
      <c r="AV303" s="326"/>
      <c r="AW303" s="326"/>
      <c r="AX303" s="326"/>
      <c r="AY303" s="326"/>
      <c r="AZ303" s="326"/>
      <c r="BA303" s="326"/>
      <c r="BB303" s="326"/>
      <c r="BC303" s="326"/>
      <c r="BD303" s="326"/>
      <c r="BE303" s="326"/>
      <c r="BF303" s="326"/>
      <c r="BG303" s="326"/>
      <c r="BH303" s="326"/>
      <c r="BI303" s="326"/>
      <c r="BJ303" s="326"/>
      <c r="BK303" s="326"/>
      <c r="BL303" s="326"/>
      <c r="BM303" s="326"/>
      <c r="BN303" s="326"/>
      <c r="BO303" s="327"/>
      <c r="BP303" s="325"/>
      <c r="BQ303" s="326"/>
      <c r="BR303" s="326"/>
      <c r="BS303" s="326"/>
      <c r="BT303" s="326"/>
      <c r="BU303" s="326"/>
      <c r="BV303" s="326"/>
      <c r="BW303" s="326"/>
      <c r="BX303" s="326"/>
      <c r="BY303" s="326"/>
      <c r="BZ303" s="326"/>
      <c r="CA303" s="326"/>
      <c r="CB303" s="326"/>
      <c r="CC303" s="326"/>
      <c r="CD303" s="326"/>
      <c r="CE303" s="326"/>
      <c r="CF303" s="326"/>
      <c r="CG303" s="326"/>
      <c r="CH303" s="326"/>
      <c r="CI303" s="326"/>
      <c r="CJ303" s="326"/>
      <c r="CK303" s="326"/>
      <c r="CL303" s="326"/>
      <c r="CM303" s="327"/>
      <c r="CN303" s="204"/>
      <c r="CO303" s="204"/>
      <c r="CP303" s="204"/>
      <c r="CQ303" s="98"/>
    </row>
    <row r="304" spans="1:95" ht="18.75" customHeight="1" x14ac:dyDescent="0.25">
      <c r="A304" s="289" t="s">
        <v>81</v>
      </c>
      <c r="B304" s="289"/>
      <c r="C304" s="289"/>
      <c r="D304" s="289"/>
      <c r="E304" s="289"/>
      <c r="F304" s="289"/>
      <c r="G304" s="289"/>
      <c r="H304" s="289"/>
      <c r="I304" s="289"/>
      <c r="J304" s="289"/>
      <c r="K304" s="185"/>
      <c r="M304" s="202"/>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c r="AI304" s="203"/>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c r="BM304" s="204"/>
      <c r="BN304" s="204"/>
      <c r="BO304" s="204"/>
      <c r="BP304" s="204"/>
      <c r="BQ304" s="204"/>
      <c r="BR304" s="204"/>
      <c r="BS304" s="204"/>
      <c r="BT304" s="204"/>
      <c r="BU304" s="204"/>
      <c r="BV304" s="204"/>
      <c r="BW304" s="204"/>
      <c r="BX304" s="204"/>
      <c r="BY304" s="204"/>
      <c r="BZ304" s="204"/>
      <c r="CA304" s="204"/>
      <c r="CB304" s="204"/>
      <c r="CC304" s="204"/>
      <c r="CD304" s="204"/>
      <c r="CE304" s="204"/>
      <c r="CF304" s="204"/>
      <c r="CG304" s="204"/>
      <c r="CH304" s="204"/>
      <c r="CI304" s="204"/>
      <c r="CJ304" s="204"/>
      <c r="CK304" s="204"/>
      <c r="CL304" s="204"/>
      <c r="CM304" s="204"/>
      <c r="CN304" s="204"/>
      <c r="CO304" s="204"/>
      <c r="CP304" s="204"/>
      <c r="CQ304" s="98"/>
    </row>
    <row r="305" spans="1:95" ht="19.5" customHeight="1" x14ac:dyDescent="0.2">
      <c r="A305" s="287" t="s">
        <v>82</v>
      </c>
      <c r="B305" s="287"/>
      <c r="C305" s="287"/>
      <c r="D305" s="287"/>
      <c r="E305" s="287"/>
      <c r="F305" s="287"/>
      <c r="G305" s="287"/>
      <c r="H305" s="287"/>
      <c r="I305" s="287"/>
      <c r="J305" s="287"/>
      <c r="K305" s="184"/>
      <c r="M305" s="202"/>
      <c r="N305" s="203"/>
      <c r="O305" s="203"/>
      <c r="P305" s="203"/>
      <c r="Q305" s="203"/>
      <c r="R305" s="203"/>
      <c r="S305" s="203"/>
      <c r="T305" s="203"/>
      <c r="U305" s="203"/>
      <c r="V305" s="203"/>
      <c r="W305" s="203"/>
      <c r="X305" s="203"/>
      <c r="Y305" s="203"/>
      <c r="Z305" s="203"/>
      <c r="AA305" s="203"/>
      <c r="AB305" s="203"/>
      <c r="AC305" s="203"/>
      <c r="AD305" s="203"/>
      <c r="AE305" s="203"/>
      <c r="AF305" s="203"/>
      <c r="AG305" s="203"/>
      <c r="AH305" s="203"/>
      <c r="AI305" s="203"/>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c r="BM305" s="204"/>
      <c r="BN305" s="204"/>
      <c r="BO305" s="204"/>
      <c r="BP305" s="204"/>
      <c r="BQ305" s="204"/>
      <c r="BR305" s="204"/>
      <c r="BS305" s="204"/>
      <c r="BT305" s="204"/>
      <c r="BU305" s="204"/>
      <c r="BV305" s="204"/>
      <c r="BW305" s="204"/>
      <c r="BX305" s="204"/>
      <c r="BY305" s="204"/>
      <c r="BZ305" s="204"/>
      <c r="CA305" s="204"/>
      <c r="CB305" s="204"/>
      <c r="CC305" s="204"/>
      <c r="CD305" s="204"/>
      <c r="CE305" s="204"/>
      <c r="CF305" s="204"/>
      <c r="CG305" s="204"/>
      <c r="CH305" s="204"/>
      <c r="CI305" s="204"/>
      <c r="CJ305" s="204"/>
      <c r="CK305" s="204"/>
      <c r="CL305" s="204"/>
      <c r="CM305" s="204"/>
      <c r="CN305" s="204"/>
      <c r="CO305" s="204"/>
      <c r="CP305" s="204"/>
      <c r="CQ305" s="98"/>
    </row>
    <row r="306" spans="1:95" ht="30" customHeight="1" x14ac:dyDescent="0.2">
      <c r="A306" s="287" t="s">
        <v>83</v>
      </c>
      <c r="B306" s="287"/>
      <c r="C306" s="287"/>
      <c r="D306" s="287"/>
      <c r="E306" s="287"/>
      <c r="F306" s="287"/>
      <c r="G306" s="287"/>
      <c r="H306" s="287"/>
      <c r="I306" s="287"/>
      <c r="J306" s="287"/>
      <c r="K306" s="184"/>
      <c r="M306" s="202"/>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c r="AI306" s="203"/>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c r="BM306" s="204"/>
      <c r="BN306" s="204"/>
      <c r="BO306" s="204"/>
      <c r="BP306" s="204"/>
      <c r="BQ306" s="204"/>
      <c r="BR306" s="204"/>
      <c r="BS306" s="204"/>
      <c r="BT306" s="204"/>
      <c r="BU306" s="204"/>
      <c r="BV306" s="204"/>
      <c r="BW306" s="204"/>
      <c r="BX306" s="204"/>
      <c r="BY306" s="204"/>
      <c r="BZ306" s="204"/>
      <c r="CA306" s="204"/>
      <c r="CB306" s="204"/>
      <c r="CC306" s="204"/>
      <c r="CD306" s="204"/>
      <c r="CE306" s="204"/>
      <c r="CF306" s="204"/>
      <c r="CG306" s="204"/>
      <c r="CH306" s="204"/>
      <c r="CI306" s="204"/>
      <c r="CJ306" s="204"/>
      <c r="CK306" s="204"/>
      <c r="CL306" s="204"/>
      <c r="CM306" s="204"/>
      <c r="CN306" s="204"/>
      <c r="CO306" s="204"/>
      <c r="CP306" s="204"/>
      <c r="CQ306" s="98"/>
    </row>
    <row r="307" spans="1:95" ht="18" customHeight="1" x14ac:dyDescent="0.25">
      <c r="A307" s="289" t="s">
        <v>84</v>
      </c>
      <c r="B307" s="289"/>
      <c r="C307" s="289"/>
      <c r="D307" s="289"/>
      <c r="E307" s="289"/>
      <c r="F307" s="289"/>
      <c r="G307" s="289"/>
      <c r="H307" s="289"/>
      <c r="I307" s="289"/>
      <c r="J307" s="289"/>
      <c r="K307" s="185"/>
      <c r="M307" s="202"/>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c r="BM307" s="204"/>
      <c r="BN307" s="204"/>
      <c r="BO307" s="204"/>
      <c r="BP307" s="204"/>
      <c r="BQ307" s="204"/>
      <c r="BR307" s="204"/>
      <c r="BS307" s="204"/>
      <c r="BT307" s="204"/>
      <c r="BU307" s="204"/>
      <c r="BV307" s="204"/>
      <c r="BW307" s="204"/>
      <c r="BX307" s="204"/>
      <c r="BY307" s="204"/>
      <c r="BZ307" s="204"/>
      <c r="CA307" s="204"/>
      <c r="CB307" s="204"/>
      <c r="CC307" s="204"/>
      <c r="CD307" s="204"/>
      <c r="CE307" s="204"/>
      <c r="CF307" s="204"/>
      <c r="CG307" s="204"/>
      <c r="CH307" s="204"/>
      <c r="CI307" s="204"/>
      <c r="CJ307" s="204"/>
      <c r="CK307" s="204"/>
      <c r="CL307" s="204"/>
      <c r="CM307" s="204"/>
      <c r="CN307" s="204"/>
      <c r="CO307" s="204"/>
      <c r="CP307" s="204"/>
      <c r="CQ307" s="98"/>
    </row>
    <row r="308" spans="1:95" ht="68.25" customHeight="1" x14ac:dyDescent="0.2">
      <c r="A308" s="276" t="s">
        <v>85</v>
      </c>
      <c r="B308" s="276"/>
      <c r="C308" s="276"/>
      <c r="D308" s="276"/>
      <c r="E308" s="276"/>
      <c r="F308" s="276"/>
      <c r="G308" s="276"/>
      <c r="H308" s="276"/>
      <c r="I308" s="276"/>
      <c r="J308" s="276"/>
      <c r="K308" s="183"/>
    </row>
    <row r="309" spans="1:95" ht="56.25" customHeight="1" x14ac:dyDescent="0.2">
      <c r="A309" s="276" t="s">
        <v>86</v>
      </c>
      <c r="B309" s="276"/>
      <c r="C309" s="276"/>
      <c r="D309" s="276"/>
      <c r="E309" s="276"/>
      <c r="F309" s="276"/>
      <c r="G309" s="276"/>
      <c r="H309" s="276"/>
      <c r="I309" s="276"/>
      <c r="J309" s="276"/>
      <c r="K309" s="183"/>
    </row>
    <row r="310" spans="1:95" ht="15" customHeight="1" x14ac:dyDescent="0.25">
      <c r="A310" s="293" t="s">
        <v>110</v>
      </c>
      <c r="B310" s="293"/>
      <c r="C310" s="293"/>
      <c r="D310" s="293"/>
      <c r="E310" s="293"/>
      <c r="F310" s="293"/>
      <c r="G310" s="293"/>
      <c r="H310" s="293"/>
      <c r="I310" s="293"/>
      <c r="J310" s="293"/>
      <c r="K310" s="188"/>
    </row>
    <row r="311" spans="1:95" ht="36.75" customHeight="1" x14ac:dyDescent="0.25">
      <c r="A311" s="290" t="s">
        <v>87</v>
      </c>
      <c r="B311" s="290"/>
      <c r="C311" s="290"/>
      <c r="D311" s="290"/>
      <c r="E311" s="290"/>
      <c r="F311" s="290"/>
      <c r="G311" s="290"/>
      <c r="H311" s="290"/>
      <c r="I311" s="290"/>
      <c r="J311" s="290"/>
      <c r="K311" s="187"/>
    </row>
    <row r="312" spans="1:95" ht="40.5" customHeight="1" x14ac:dyDescent="0.2">
      <c r="A312" s="276" t="s">
        <v>88</v>
      </c>
      <c r="B312" s="276"/>
      <c r="C312" s="276"/>
      <c r="D312" s="276"/>
      <c r="E312" s="276"/>
      <c r="F312" s="276"/>
      <c r="G312" s="276"/>
      <c r="H312" s="276"/>
      <c r="I312" s="276"/>
      <c r="J312" s="276"/>
      <c r="K312" s="183"/>
    </row>
    <row r="313" spans="1:95" ht="19.5" customHeight="1" x14ac:dyDescent="0.25">
      <c r="A313" s="289" t="s">
        <v>90</v>
      </c>
      <c r="B313" s="289"/>
      <c r="C313" s="289"/>
      <c r="D313" s="289"/>
      <c r="E313" s="289"/>
      <c r="F313" s="289"/>
      <c r="G313" s="289"/>
      <c r="H313" s="289"/>
      <c r="I313" s="289"/>
      <c r="J313" s="289"/>
      <c r="K313" s="185"/>
    </row>
    <row r="314" spans="1:95" ht="33.75" customHeight="1" x14ac:dyDescent="0.25">
      <c r="A314" s="290" t="s">
        <v>109</v>
      </c>
      <c r="B314" s="290"/>
      <c r="C314" s="290"/>
      <c r="D314" s="290"/>
      <c r="E314" s="290"/>
      <c r="F314" s="290"/>
      <c r="G314" s="290"/>
      <c r="H314" s="290"/>
      <c r="I314" s="290"/>
      <c r="J314" s="290"/>
      <c r="K314" s="187"/>
    </row>
  </sheetData>
  <mergeCells count="1375">
    <mergeCell ref="T302:AQ302"/>
    <mergeCell ref="AR302:BO302"/>
    <mergeCell ref="BP302:CM302"/>
    <mergeCell ref="T303:AQ303"/>
    <mergeCell ref="AR303:BO303"/>
    <mergeCell ref="BP303:CM303"/>
    <mergeCell ref="AF70:AV70"/>
    <mergeCell ref="AW70:BM70"/>
    <mergeCell ref="BN70:CD70"/>
    <mergeCell ref="O71:AE71"/>
    <mergeCell ref="AF71:AV71"/>
    <mergeCell ref="AW71:BM71"/>
    <mergeCell ref="BN71:CD71"/>
    <mergeCell ref="O72:AE72"/>
    <mergeCell ref="AF72:AV72"/>
    <mergeCell ref="AW72:BM72"/>
    <mergeCell ref="BN72:CD72"/>
    <mergeCell ref="O73:AE73"/>
    <mergeCell ref="AF73:AV73"/>
    <mergeCell ref="AW73:BM73"/>
    <mergeCell ref="BN73:CD73"/>
    <mergeCell ref="O74:AE74"/>
    <mergeCell ref="T299:AQ299"/>
    <mergeCell ref="AR299:BO299"/>
    <mergeCell ref="BP299:CM299"/>
    <mergeCell ref="T300:AQ300"/>
    <mergeCell ref="AR300:BO300"/>
    <mergeCell ref="BP300:CM300"/>
    <mergeCell ref="T301:AQ301"/>
    <mergeCell ref="AR301:BO301"/>
    <mergeCell ref="BP301:CM301"/>
    <mergeCell ref="T296:AQ296"/>
    <mergeCell ref="AR296:BO296"/>
    <mergeCell ref="BP296:CM296"/>
    <mergeCell ref="T297:AQ297"/>
    <mergeCell ref="AR297:BO297"/>
    <mergeCell ref="BP297:CM297"/>
    <mergeCell ref="T298:AQ298"/>
    <mergeCell ref="AR298:BO298"/>
    <mergeCell ref="BP298:CM298"/>
    <mergeCell ref="T293:AQ293"/>
    <mergeCell ref="AR293:BO293"/>
    <mergeCell ref="BP293:CM293"/>
    <mergeCell ref="T294:AQ294"/>
    <mergeCell ref="AR294:BO294"/>
    <mergeCell ref="BP294:CM294"/>
    <mergeCell ref="T295:AQ295"/>
    <mergeCell ref="AR295:BO295"/>
    <mergeCell ref="BP295:CM295"/>
    <mergeCell ref="T290:AQ290"/>
    <mergeCell ref="AR290:BO290"/>
    <mergeCell ref="BP290:CM290"/>
    <mergeCell ref="T291:AQ291"/>
    <mergeCell ref="AR291:BO291"/>
    <mergeCell ref="BP291:CM291"/>
    <mergeCell ref="T292:AQ292"/>
    <mergeCell ref="AR292:BO292"/>
    <mergeCell ref="BP292:CM292"/>
    <mergeCell ref="T287:AQ287"/>
    <mergeCell ref="AR287:BO287"/>
    <mergeCell ref="BP287:CM287"/>
    <mergeCell ref="T288:AQ288"/>
    <mergeCell ref="AR288:BO288"/>
    <mergeCell ref="BP288:CM288"/>
    <mergeCell ref="T289:AQ289"/>
    <mergeCell ref="AR289:BO289"/>
    <mergeCell ref="BP289:CM289"/>
    <mergeCell ref="T284:AQ284"/>
    <mergeCell ref="AR284:BO284"/>
    <mergeCell ref="BP284:CM284"/>
    <mergeCell ref="T285:AQ285"/>
    <mergeCell ref="AR285:BO285"/>
    <mergeCell ref="BP285:CM285"/>
    <mergeCell ref="T286:AQ286"/>
    <mergeCell ref="AR286:BO286"/>
    <mergeCell ref="BP286:CM286"/>
    <mergeCell ref="T281:AQ281"/>
    <mergeCell ref="AR281:BO281"/>
    <mergeCell ref="BP281:CM281"/>
    <mergeCell ref="T282:AQ282"/>
    <mergeCell ref="AR282:BO282"/>
    <mergeCell ref="BP282:CM282"/>
    <mergeCell ref="T283:AQ283"/>
    <mergeCell ref="AR283:BO283"/>
    <mergeCell ref="BP283:CM283"/>
    <mergeCell ref="T278:AQ278"/>
    <mergeCell ref="AR278:BO278"/>
    <mergeCell ref="BP278:CM278"/>
    <mergeCell ref="T279:AQ279"/>
    <mergeCell ref="AR279:BO279"/>
    <mergeCell ref="BP279:CM279"/>
    <mergeCell ref="T280:AQ280"/>
    <mergeCell ref="AR280:BO280"/>
    <mergeCell ref="BP280:CM280"/>
    <mergeCell ref="T275:AQ275"/>
    <mergeCell ref="AR275:BO275"/>
    <mergeCell ref="BP275:CM275"/>
    <mergeCell ref="T276:AQ276"/>
    <mergeCell ref="AR276:BO276"/>
    <mergeCell ref="BP276:CM276"/>
    <mergeCell ref="T277:AQ277"/>
    <mergeCell ref="AR277:BO277"/>
    <mergeCell ref="BP277:CM277"/>
    <mergeCell ref="T272:AQ272"/>
    <mergeCell ref="AR272:BO272"/>
    <mergeCell ref="BP272:CM272"/>
    <mergeCell ref="T273:AQ273"/>
    <mergeCell ref="AR273:BO273"/>
    <mergeCell ref="BP273:CM273"/>
    <mergeCell ref="T274:AQ274"/>
    <mergeCell ref="AR274:BO274"/>
    <mergeCell ref="BP274:CM274"/>
    <mergeCell ref="T269:AQ269"/>
    <mergeCell ref="AR269:BO269"/>
    <mergeCell ref="BP269:CM269"/>
    <mergeCell ref="T270:AQ270"/>
    <mergeCell ref="AR270:BO270"/>
    <mergeCell ref="BP270:CM270"/>
    <mergeCell ref="T271:AQ271"/>
    <mergeCell ref="AR271:BO271"/>
    <mergeCell ref="BP271:CM271"/>
    <mergeCell ref="T266:AQ266"/>
    <mergeCell ref="AR266:BO266"/>
    <mergeCell ref="BP266:CM266"/>
    <mergeCell ref="T267:AQ267"/>
    <mergeCell ref="AR267:BO267"/>
    <mergeCell ref="BP267:CM267"/>
    <mergeCell ref="T268:AQ268"/>
    <mergeCell ref="AR268:BO268"/>
    <mergeCell ref="BP268:CM268"/>
    <mergeCell ref="T263:AQ263"/>
    <mergeCell ref="AR263:BO263"/>
    <mergeCell ref="BP263:CM263"/>
    <mergeCell ref="T264:AQ264"/>
    <mergeCell ref="AR264:BO264"/>
    <mergeCell ref="BP264:CM264"/>
    <mergeCell ref="T265:AQ265"/>
    <mergeCell ref="AR265:BO265"/>
    <mergeCell ref="BP265:CM265"/>
    <mergeCell ref="T260:AQ260"/>
    <mergeCell ref="AR260:BO260"/>
    <mergeCell ref="BP260:CM260"/>
    <mergeCell ref="T261:AQ261"/>
    <mergeCell ref="AR261:BO261"/>
    <mergeCell ref="BP261:CM261"/>
    <mergeCell ref="T262:AQ262"/>
    <mergeCell ref="AR262:BO262"/>
    <mergeCell ref="BP262:CM262"/>
    <mergeCell ref="T257:AQ257"/>
    <mergeCell ref="AR257:BO257"/>
    <mergeCell ref="BP257:CM257"/>
    <mergeCell ref="T258:AQ258"/>
    <mergeCell ref="AR258:BO258"/>
    <mergeCell ref="BP258:CM258"/>
    <mergeCell ref="T259:AQ259"/>
    <mergeCell ref="AR259:BO259"/>
    <mergeCell ref="BP259:CM259"/>
    <mergeCell ref="T254:AQ254"/>
    <mergeCell ref="AR254:BO254"/>
    <mergeCell ref="BP254:CM254"/>
    <mergeCell ref="T255:AQ255"/>
    <mergeCell ref="AR255:BO255"/>
    <mergeCell ref="BP255:CM255"/>
    <mergeCell ref="T256:AQ256"/>
    <mergeCell ref="AR256:BO256"/>
    <mergeCell ref="BP256:CM256"/>
    <mergeCell ref="T251:AQ251"/>
    <mergeCell ref="AR251:BO251"/>
    <mergeCell ref="BP251:CM251"/>
    <mergeCell ref="T252:AQ252"/>
    <mergeCell ref="AR252:BO252"/>
    <mergeCell ref="BP252:CM252"/>
    <mergeCell ref="T253:AQ253"/>
    <mergeCell ref="AR253:BO253"/>
    <mergeCell ref="BP253:CM253"/>
    <mergeCell ref="T248:AQ248"/>
    <mergeCell ref="AR248:BO248"/>
    <mergeCell ref="BP248:CM248"/>
    <mergeCell ref="T249:AQ249"/>
    <mergeCell ref="AR249:BO249"/>
    <mergeCell ref="BP249:CM249"/>
    <mergeCell ref="T250:AQ250"/>
    <mergeCell ref="AR250:BO250"/>
    <mergeCell ref="BP250:CM250"/>
    <mergeCell ref="T245:AQ245"/>
    <mergeCell ref="AR245:BO245"/>
    <mergeCell ref="BP245:CM245"/>
    <mergeCell ref="T246:AQ246"/>
    <mergeCell ref="AR246:BO246"/>
    <mergeCell ref="BP246:CM246"/>
    <mergeCell ref="T247:AQ247"/>
    <mergeCell ref="AR247:BO247"/>
    <mergeCell ref="BP247:CM247"/>
    <mergeCell ref="T242:AQ242"/>
    <mergeCell ref="AR242:BO242"/>
    <mergeCell ref="BP242:CM242"/>
    <mergeCell ref="T243:AQ243"/>
    <mergeCell ref="AR243:BO243"/>
    <mergeCell ref="BP243:CM243"/>
    <mergeCell ref="T244:AQ244"/>
    <mergeCell ref="AR244:BO244"/>
    <mergeCell ref="BP244:CM244"/>
    <mergeCell ref="T239:AQ239"/>
    <mergeCell ref="AR239:BO239"/>
    <mergeCell ref="BP239:CM239"/>
    <mergeCell ref="T240:AQ240"/>
    <mergeCell ref="AR240:BO240"/>
    <mergeCell ref="BP240:CM240"/>
    <mergeCell ref="T241:AQ241"/>
    <mergeCell ref="AR241:BO241"/>
    <mergeCell ref="BP241:CM241"/>
    <mergeCell ref="T236:AQ236"/>
    <mergeCell ref="AR236:BO236"/>
    <mergeCell ref="BP236:CM236"/>
    <mergeCell ref="T237:AQ237"/>
    <mergeCell ref="AR237:BO237"/>
    <mergeCell ref="BP237:CM237"/>
    <mergeCell ref="T238:AQ238"/>
    <mergeCell ref="AR238:BO238"/>
    <mergeCell ref="BP238:CM238"/>
    <mergeCell ref="T233:AQ233"/>
    <mergeCell ref="AR233:BO233"/>
    <mergeCell ref="BP233:CM233"/>
    <mergeCell ref="T234:AQ234"/>
    <mergeCell ref="AR234:BO234"/>
    <mergeCell ref="BP234:CM234"/>
    <mergeCell ref="T235:AQ235"/>
    <mergeCell ref="AR235:BO235"/>
    <mergeCell ref="BP235:CM235"/>
    <mergeCell ref="T230:AQ230"/>
    <mergeCell ref="AR230:BO230"/>
    <mergeCell ref="BP230:CM230"/>
    <mergeCell ref="T231:AQ231"/>
    <mergeCell ref="AR231:BO231"/>
    <mergeCell ref="BP231:CM231"/>
    <mergeCell ref="T232:AQ232"/>
    <mergeCell ref="AR232:BO232"/>
    <mergeCell ref="BP232:CM232"/>
    <mergeCell ref="T227:AQ227"/>
    <mergeCell ref="AR227:BO227"/>
    <mergeCell ref="BP227:CM227"/>
    <mergeCell ref="T228:AQ228"/>
    <mergeCell ref="AR228:BO228"/>
    <mergeCell ref="BP228:CM228"/>
    <mergeCell ref="T229:AQ229"/>
    <mergeCell ref="AR229:BO229"/>
    <mergeCell ref="BP229:CM229"/>
    <mergeCell ref="T224:AQ224"/>
    <mergeCell ref="AR224:BO224"/>
    <mergeCell ref="BP224:CM224"/>
    <mergeCell ref="T225:AQ225"/>
    <mergeCell ref="AR225:BO225"/>
    <mergeCell ref="BP225:CM225"/>
    <mergeCell ref="T226:AQ226"/>
    <mergeCell ref="AR226:BO226"/>
    <mergeCell ref="BP226:CM226"/>
    <mergeCell ref="T221:AQ221"/>
    <mergeCell ref="AR221:BO221"/>
    <mergeCell ref="BP221:CM221"/>
    <mergeCell ref="T222:AQ222"/>
    <mergeCell ref="AR222:BO222"/>
    <mergeCell ref="BP222:CM222"/>
    <mergeCell ref="T223:AQ223"/>
    <mergeCell ref="AR223:BO223"/>
    <mergeCell ref="BP223:CM223"/>
    <mergeCell ref="T218:AQ218"/>
    <mergeCell ref="AR218:BO218"/>
    <mergeCell ref="BP218:CM218"/>
    <mergeCell ref="T219:AQ219"/>
    <mergeCell ref="AR219:BO219"/>
    <mergeCell ref="BP219:CM219"/>
    <mergeCell ref="T220:AQ220"/>
    <mergeCell ref="AR220:BO220"/>
    <mergeCell ref="BP220:CM220"/>
    <mergeCell ref="T215:AQ215"/>
    <mergeCell ref="AR215:BO215"/>
    <mergeCell ref="BP215:CM215"/>
    <mergeCell ref="T216:AQ216"/>
    <mergeCell ref="AR216:BO216"/>
    <mergeCell ref="BP216:CM216"/>
    <mergeCell ref="T217:AQ217"/>
    <mergeCell ref="AR217:BO217"/>
    <mergeCell ref="BP217:CM217"/>
    <mergeCell ref="T212:AQ212"/>
    <mergeCell ref="AR212:BO212"/>
    <mergeCell ref="BP212:CM212"/>
    <mergeCell ref="T213:AQ213"/>
    <mergeCell ref="AR213:BO213"/>
    <mergeCell ref="BP213:CM213"/>
    <mergeCell ref="T214:AQ214"/>
    <mergeCell ref="AR214:BO214"/>
    <mergeCell ref="BP214:CM214"/>
    <mergeCell ref="T209:AQ209"/>
    <mergeCell ref="AR209:BO209"/>
    <mergeCell ref="BP209:CM209"/>
    <mergeCell ref="T210:AQ210"/>
    <mergeCell ref="AR210:BO210"/>
    <mergeCell ref="BP210:CM210"/>
    <mergeCell ref="T211:AQ211"/>
    <mergeCell ref="AR211:BO211"/>
    <mergeCell ref="BP211:CM211"/>
    <mergeCell ref="T206:AQ206"/>
    <mergeCell ref="AR206:BO206"/>
    <mergeCell ref="BP206:CM206"/>
    <mergeCell ref="T207:AQ207"/>
    <mergeCell ref="AR207:BO207"/>
    <mergeCell ref="BP207:CM207"/>
    <mergeCell ref="T208:AQ208"/>
    <mergeCell ref="AR208:BO208"/>
    <mergeCell ref="BP208:CM208"/>
    <mergeCell ref="T203:AQ203"/>
    <mergeCell ref="AR203:BO203"/>
    <mergeCell ref="BP203:CM203"/>
    <mergeCell ref="T204:AQ204"/>
    <mergeCell ref="AR204:BO204"/>
    <mergeCell ref="BP204:CM204"/>
    <mergeCell ref="T205:AQ205"/>
    <mergeCell ref="AR205:BO205"/>
    <mergeCell ref="BP205:CM205"/>
    <mergeCell ref="T200:AQ200"/>
    <mergeCell ref="AR200:BO200"/>
    <mergeCell ref="BP200:CM200"/>
    <mergeCell ref="T201:AQ201"/>
    <mergeCell ref="AR201:BO201"/>
    <mergeCell ref="BP201:CM201"/>
    <mergeCell ref="T202:AQ202"/>
    <mergeCell ref="AR202:BO202"/>
    <mergeCell ref="BP202:CM202"/>
    <mergeCell ref="T197:AQ197"/>
    <mergeCell ref="AR197:BO197"/>
    <mergeCell ref="BP197:CM197"/>
    <mergeCell ref="T198:AQ198"/>
    <mergeCell ref="AR198:BO198"/>
    <mergeCell ref="BP198:CM198"/>
    <mergeCell ref="T199:AQ199"/>
    <mergeCell ref="AR199:BO199"/>
    <mergeCell ref="BP199:CM199"/>
    <mergeCell ref="T194:AQ194"/>
    <mergeCell ref="AR194:BO194"/>
    <mergeCell ref="BP194:CM194"/>
    <mergeCell ref="T195:AQ195"/>
    <mergeCell ref="AR195:BO195"/>
    <mergeCell ref="BP195:CM195"/>
    <mergeCell ref="T196:AQ196"/>
    <mergeCell ref="AR196:BO196"/>
    <mergeCell ref="BP196:CM196"/>
    <mergeCell ref="T191:AQ191"/>
    <mergeCell ref="AR191:BO191"/>
    <mergeCell ref="BP191:CM191"/>
    <mergeCell ref="T192:AQ192"/>
    <mergeCell ref="AR192:BO192"/>
    <mergeCell ref="BP192:CM192"/>
    <mergeCell ref="T193:AQ193"/>
    <mergeCell ref="AR193:BO193"/>
    <mergeCell ref="BP193:CM193"/>
    <mergeCell ref="T188:AQ188"/>
    <mergeCell ref="AR188:BO188"/>
    <mergeCell ref="BP188:CM188"/>
    <mergeCell ref="T189:AQ189"/>
    <mergeCell ref="AR189:BO189"/>
    <mergeCell ref="BP189:CM189"/>
    <mergeCell ref="T190:AQ190"/>
    <mergeCell ref="AR190:BO190"/>
    <mergeCell ref="BP190:CM190"/>
    <mergeCell ref="T185:AQ185"/>
    <mergeCell ref="AR185:BO185"/>
    <mergeCell ref="BP185:CM185"/>
    <mergeCell ref="T186:AQ186"/>
    <mergeCell ref="AR186:BO186"/>
    <mergeCell ref="BP186:CM186"/>
    <mergeCell ref="T187:AQ187"/>
    <mergeCell ref="AR187:BO187"/>
    <mergeCell ref="BP187:CM187"/>
    <mergeCell ref="T182:AQ182"/>
    <mergeCell ref="AR182:BO182"/>
    <mergeCell ref="BP182:CM182"/>
    <mergeCell ref="T183:AQ183"/>
    <mergeCell ref="AR183:BO183"/>
    <mergeCell ref="BP183:CM183"/>
    <mergeCell ref="T184:AQ184"/>
    <mergeCell ref="AR184:BO184"/>
    <mergeCell ref="BP184:CM184"/>
    <mergeCell ref="T179:AQ179"/>
    <mergeCell ref="AR179:BO179"/>
    <mergeCell ref="BP179:CM179"/>
    <mergeCell ref="T180:AQ180"/>
    <mergeCell ref="AR180:BO180"/>
    <mergeCell ref="BP180:CM180"/>
    <mergeCell ref="T181:AQ181"/>
    <mergeCell ref="AR181:BO181"/>
    <mergeCell ref="BP181:CM181"/>
    <mergeCell ref="T176:AQ176"/>
    <mergeCell ref="AR176:BO176"/>
    <mergeCell ref="BP176:CM176"/>
    <mergeCell ref="T177:AQ177"/>
    <mergeCell ref="AR177:BO177"/>
    <mergeCell ref="BP177:CM177"/>
    <mergeCell ref="T178:AQ178"/>
    <mergeCell ref="AR178:BO178"/>
    <mergeCell ref="BP178:CM178"/>
    <mergeCell ref="T173:AQ173"/>
    <mergeCell ref="AR173:BO173"/>
    <mergeCell ref="BP173:CM173"/>
    <mergeCell ref="T174:AQ174"/>
    <mergeCell ref="AR174:BO174"/>
    <mergeCell ref="BP174:CM174"/>
    <mergeCell ref="T175:AQ175"/>
    <mergeCell ref="AR175:BO175"/>
    <mergeCell ref="BP175:CM175"/>
    <mergeCell ref="T170:AQ170"/>
    <mergeCell ref="AR170:BO170"/>
    <mergeCell ref="BP170:CM170"/>
    <mergeCell ref="T171:AQ171"/>
    <mergeCell ref="AR171:BO171"/>
    <mergeCell ref="BP171:CM171"/>
    <mergeCell ref="T172:AQ172"/>
    <mergeCell ref="AR172:BO172"/>
    <mergeCell ref="BP172:CM172"/>
    <mergeCell ref="T167:AQ167"/>
    <mergeCell ref="AR167:BO167"/>
    <mergeCell ref="BP167:CM167"/>
    <mergeCell ref="T168:AQ168"/>
    <mergeCell ref="AR168:BO168"/>
    <mergeCell ref="BP168:CM168"/>
    <mergeCell ref="T169:AQ169"/>
    <mergeCell ref="AR169:BO169"/>
    <mergeCell ref="BP169:CM169"/>
    <mergeCell ref="T164:AQ164"/>
    <mergeCell ref="AR164:BO164"/>
    <mergeCell ref="BP164:CM164"/>
    <mergeCell ref="T165:AQ165"/>
    <mergeCell ref="AR165:BO165"/>
    <mergeCell ref="BP165:CM165"/>
    <mergeCell ref="T166:AQ166"/>
    <mergeCell ref="AR166:BO166"/>
    <mergeCell ref="BP166:CM166"/>
    <mergeCell ref="T161:AQ161"/>
    <mergeCell ref="AR161:BO161"/>
    <mergeCell ref="BP161:CM161"/>
    <mergeCell ref="T162:AQ162"/>
    <mergeCell ref="AR162:BO162"/>
    <mergeCell ref="BP162:CM162"/>
    <mergeCell ref="T163:AQ163"/>
    <mergeCell ref="AR163:BO163"/>
    <mergeCell ref="BP163:CM163"/>
    <mergeCell ref="T158:AQ158"/>
    <mergeCell ref="AR158:BO158"/>
    <mergeCell ref="BP158:CM158"/>
    <mergeCell ref="T159:AQ159"/>
    <mergeCell ref="AR159:BO159"/>
    <mergeCell ref="BP159:CM159"/>
    <mergeCell ref="T160:AQ160"/>
    <mergeCell ref="AR160:BO160"/>
    <mergeCell ref="BP160:CM160"/>
    <mergeCell ref="T155:AQ155"/>
    <mergeCell ref="AR155:BO155"/>
    <mergeCell ref="BP155:CM155"/>
    <mergeCell ref="T156:AQ156"/>
    <mergeCell ref="AR156:BO156"/>
    <mergeCell ref="BP156:CM156"/>
    <mergeCell ref="T157:AQ157"/>
    <mergeCell ref="AR157:BO157"/>
    <mergeCell ref="BP157:CM157"/>
    <mergeCell ref="T152:AQ152"/>
    <mergeCell ref="AR152:BO152"/>
    <mergeCell ref="BP152:CM152"/>
    <mergeCell ref="T153:AQ153"/>
    <mergeCell ref="AR153:BO153"/>
    <mergeCell ref="BP153:CM153"/>
    <mergeCell ref="T154:AQ154"/>
    <mergeCell ref="AR154:BO154"/>
    <mergeCell ref="BP154:CM154"/>
    <mergeCell ref="T149:AQ149"/>
    <mergeCell ref="AR149:BO149"/>
    <mergeCell ref="BP149:CM149"/>
    <mergeCell ref="T150:AQ150"/>
    <mergeCell ref="AR150:BO150"/>
    <mergeCell ref="BP150:CM150"/>
    <mergeCell ref="T151:AQ151"/>
    <mergeCell ref="AR151:BO151"/>
    <mergeCell ref="BP151:CM151"/>
    <mergeCell ref="T146:AQ146"/>
    <mergeCell ref="AR146:BO146"/>
    <mergeCell ref="BP146:CM146"/>
    <mergeCell ref="T147:AQ147"/>
    <mergeCell ref="AR147:BO147"/>
    <mergeCell ref="BP147:CM147"/>
    <mergeCell ref="T148:AQ148"/>
    <mergeCell ref="AR148:BO148"/>
    <mergeCell ref="BP148:CM148"/>
    <mergeCell ref="T143:AQ143"/>
    <mergeCell ref="AR143:BO143"/>
    <mergeCell ref="BP143:CM143"/>
    <mergeCell ref="T144:AQ144"/>
    <mergeCell ref="AR144:BO144"/>
    <mergeCell ref="BP144:CM144"/>
    <mergeCell ref="T145:AQ145"/>
    <mergeCell ref="AR145:BO145"/>
    <mergeCell ref="BP145:CM145"/>
    <mergeCell ref="T140:AQ140"/>
    <mergeCell ref="AR140:BO140"/>
    <mergeCell ref="BP140:CM140"/>
    <mergeCell ref="T141:AQ141"/>
    <mergeCell ref="AR141:BO141"/>
    <mergeCell ref="BP141:CM141"/>
    <mergeCell ref="T142:AQ142"/>
    <mergeCell ref="AR142:BO142"/>
    <mergeCell ref="BP142:CM142"/>
    <mergeCell ref="T137:AQ137"/>
    <mergeCell ref="AR137:BO137"/>
    <mergeCell ref="BP137:CM137"/>
    <mergeCell ref="T138:AQ138"/>
    <mergeCell ref="AR138:BO138"/>
    <mergeCell ref="BP138:CM138"/>
    <mergeCell ref="T139:AQ139"/>
    <mergeCell ref="AR139:BO139"/>
    <mergeCell ref="BP139:CM139"/>
    <mergeCell ref="T134:AQ134"/>
    <mergeCell ref="AR134:BO134"/>
    <mergeCell ref="BP134:CM134"/>
    <mergeCell ref="T135:AQ135"/>
    <mergeCell ref="AR135:BO135"/>
    <mergeCell ref="BP135:CM135"/>
    <mergeCell ref="T136:AQ136"/>
    <mergeCell ref="AR136:BO136"/>
    <mergeCell ref="BP136:CM136"/>
    <mergeCell ref="T131:AQ131"/>
    <mergeCell ref="AR131:BO131"/>
    <mergeCell ref="BP131:CM131"/>
    <mergeCell ref="T132:AQ132"/>
    <mergeCell ref="AR132:BO132"/>
    <mergeCell ref="BP132:CM132"/>
    <mergeCell ref="T133:AQ133"/>
    <mergeCell ref="AR133:BO133"/>
    <mergeCell ref="BP133:CM133"/>
    <mergeCell ref="T128:AQ128"/>
    <mergeCell ref="AR128:BO128"/>
    <mergeCell ref="BP128:CM128"/>
    <mergeCell ref="T129:AQ129"/>
    <mergeCell ref="AR129:BO129"/>
    <mergeCell ref="BP129:CM129"/>
    <mergeCell ref="T130:AQ130"/>
    <mergeCell ref="AR130:BO130"/>
    <mergeCell ref="BP130:CM130"/>
    <mergeCell ref="T125:AQ125"/>
    <mergeCell ref="AR125:BO125"/>
    <mergeCell ref="BP125:CM125"/>
    <mergeCell ref="T126:AQ126"/>
    <mergeCell ref="AR126:BO126"/>
    <mergeCell ref="BP126:CM126"/>
    <mergeCell ref="T127:AQ127"/>
    <mergeCell ref="AR127:BO127"/>
    <mergeCell ref="BP127:CM127"/>
    <mergeCell ref="U84:AO84"/>
    <mergeCell ref="AP84:BJ84"/>
    <mergeCell ref="BK84:CE84"/>
    <mergeCell ref="T123:AQ123"/>
    <mergeCell ref="AR123:BO123"/>
    <mergeCell ref="BP123:CM123"/>
    <mergeCell ref="T124:AQ124"/>
    <mergeCell ref="AR124:BO124"/>
    <mergeCell ref="BP124:CM124"/>
    <mergeCell ref="U81:AO81"/>
    <mergeCell ref="AP81:BJ81"/>
    <mergeCell ref="BK81:CE81"/>
    <mergeCell ref="U82:AO82"/>
    <mergeCell ref="AP82:BJ82"/>
    <mergeCell ref="BK82:CE82"/>
    <mergeCell ref="U83:AO83"/>
    <mergeCell ref="AP83:BJ83"/>
    <mergeCell ref="BK83:CE83"/>
    <mergeCell ref="U80:AO80"/>
    <mergeCell ref="AP80:BJ80"/>
    <mergeCell ref="BK80:CE80"/>
    <mergeCell ref="O78:AE78"/>
    <mergeCell ref="AF78:AV78"/>
    <mergeCell ref="AW78:BM78"/>
    <mergeCell ref="BN78:CD78"/>
    <mergeCell ref="O75:AE75"/>
    <mergeCell ref="AF75:AV75"/>
    <mergeCell ref="AW75:BM75"/>
    <mergeCell ref="BN75:CD75"/>
    <mergeCell ref="O76:AE76"/>
    <mergeCell ref="AF76:AV76"/>
    <mergeCell ref="AW76:BM76"/>
    <mergeCell ref="BN76:CD76"/>
    <mergeCell ref="O77:AE77"/>
    <mergeCell ref="AF77:AV77"/>
    <mergeCell ref="AW77:BM77"/>
    <mergeCell ref="BN77:CD77"/>
    <mergeCell ref="CD15:CZ15"/>
    <mergeCell ref="CD16:CZ16"/>
    <mergeCell ref="CD17:CZ17"/>
    <mergeCell ref="CD18:CZ18"/>
    <mergeCell ref="AF74:AV74"/>
    <mergeCell ref="AW74:BM74"/>
    <mergeCell ref="BN74:CD74"/>
    <mergeCell ref="M50:AI50"/>
    <mergeCell ref="AJ50:BF50"/>
    <mergeCell ref="BG50:CC50"/>
    <mergeCell ref="CD50:CZ50"/>
    <mergeCell ref="M18:AI18"/>
    <mergeCell ref="M13:AI13"/>
    <mergeCell ref="M14:AI14"/>
    <mergeCell ref="M15:AI15"/>
    <mergeCell ref="M16:AI16"/>
    <mergeCell ref="M17:AI17"/>
    <mergeCell ref="AJ13:BF13"/>
    <mergeCell ref="BG13:CC13"/>
    <mergeCell ref="AJ14:BF14"/>
    <mergeCell ref="BG14:CC14"/>
    <mergeCell ref="AJ15:BF15"/>
    <mergeCell ref="BG15:CC15"/>
    <mergeCell ref="AJ16:BF16"/>
    <mergeCell ref="BG16:CC16"/>
    <mergeCell ref="AJ17:BF17"/>
    <mergeCell ref="BG17:CC17"/>
    <mergeCell ref="AJ18:BF18"/>
    <mergeCell ref="BG18:CC18"/>
    <mergeCell ref="CD13:CZ13"/>
    <mergeCell ref="CD14:CZ14"/>
    <mergeCell ref="M47:AI47"/>
    <mergeCell ref="AJ47:BF47"/>
    <mergeCell ref="BG47:CC47"/>
    <mergeCell ref="CD47:CZ47"/>
    <mergeCell ref="M48:AI48"/>
    <mergeCell ref="AJ48:BF48"/>
    <mergeCell ref="BG48:CC48"/>
    <mergeCell ref="CD48:CZ48"/>
    <mergeCell ref="M49:AI49"/>
    <mergeCell ref="AJ49:BF49"/>
    <mergeCell ref="BG49:CC49"/>
    <mergeCell ref="CD49:CZ49"/>
    <mergeCell ref="M44:AI44"/>
    <mergeCell ref="AJ44:BF44"/>
    <mergeCell ref="BG44:CC44"/>
    <mergeCell ref="CD44:CZ44"/>
    <mergeCell ref="M45:AI45"/>
    <mergeCell ref="AJ45:BF45"/>
    <mergeCell ref="BG45:CC45"/>
    <mergeCell ref="CD45:CZ45"/>
    <mergeCell ref="M46:AI46"/>
    <mergeCell ref="AJ46:BF46"/>
    <mergeCell ref="BG46:CC46"/>
    <mergeCell ref="CD46:CZ46"/>
    <mergeCell ref="M41:AI41"/>
    <mergeCell ref="AJ41:BF41"/>
    <mergeCell ref="BG41:CC41"/>
    <mergeCell ref="CD41:CZ41"/>
    <mergeCell ref="M42:AI42"/>
    <mergeCell ref="AJ42:BF42"/>
    <mergeCell ref="BG42:CC42"/>
    <mergeCell ref="CD42:CZ42"/>
    <mergeCell ref="M43:AI43"/>
    <mergeCell ref="AJ43:BF43"/>
    <mergeCell ref="BG43:CC43"/>
    <mergeCell ref="CD43:CZ43"/>
    <mergeCell ref="M38:AI38"/>
    <mergeCell ref="AJ38:BF38"/>
    <mergeCell ref="BG38:CC38"/>
    <mergeCell ref="CD38:CZ38"/>
    <mergeCell ref="M39:AI39"/>
    <mergeCell ref="AJ39:BF39"/>
    <mergeCell ref="BG39:CC39"/>
    <mergeCell ref="CD39:CZ39"/>
    <mergeCell ref="M40:AI40"/>
    <mergeCell ref="AJ40:BF40"/>
    <mergeCell ref="BG40:CC40"/>
    <mergeCell ref="CD40:CZ40"/>
    <mergeCell ref="M35:AI35"/>
    <mergeCell ref="AJ35:BF35"/>
    <mergeCell ref="BG35:CC35"/>
    <mergeCell ref="CD35:CZ35"/>
    <mergeCell ref="M36:AI36"/>
    <mergeCell ref="AJ36:BF36"/>
    <mergeCell ref="BG36:CC36"/>
    <mergeCell ref="CD36:CZ36"/>
    <mergeCell ref="M37:AI37"/>
    <mergeCell ref="AJ37:BF37"/>
    <mergeCell ref="BG37:CC37"/>
    <mergeCell ref="CD37:CZ37"/>
    <mergeCell ref="M32:AI32"/>
    <mergeCell ref="AJ32:BF32"/>
    <mergeCell ref="BG32:CC32"/>
    <mergeCell ref="CD32:CZ32"/>
    <mergeCell ref="M33:AI33"/>
    <mergeCell ref="AJ33:BF33"/>
    <mergeCell ref="BG33:CC33"/>
    <mergeCell ref="CD33:CZ33"/>
    <mergeCell ref="M34:AI34"/>
    <mergeCell ref="AJ34:BF34"/>
    <mergeCell ref="BG34:CC34"/>
    <mergeCell ref="CD34:CZ34"/>
    <mergeCell ref="M29:AI29"/>
    <mergeCell ref="AJ29:BF29"/>
    <mergeCell ref="BG29:CC29"/>
    <mergeCell ref="CD29:CZ29"/>
    <mergeCell ref="M30:AI30"/>
    <mergeCell ref="AJ30:BF30"/>
    <mergeCell ref="BG30:CC30"/>
    <mergeCell ref="CD30:CZ30"/>
    <mergeCell ref="M31:AI31"/>
    <mergeCell ref="AJ31:BF31"/>
    <mergeCell ref="BG31:CC31"/>
    <mergeCell ref="CD31:CZ31"/>
    <mergeCell ref="M26:AI26"/>
    <mergeCell ref="AJ26:BF26"/>
    <mergeCell ref="BG26:CC26"/>
    <mergeCell ref="CD26:CZ26"/>
    <mergeCell ref="M27:AI27"/>
    <mergeCell ref="AJ27:BF27"/>
    <mergeCell ref="BG27:CC27"/>
    <mergeCell ref="CD27:CZ27"/>
    <mergeCell ref="M28:AI28"/>
    <mergeCell ref="AJ28:BF28"/>
    <mergeCell ref="BG28:CC28"/>
    <mergeCell ref="CD28:CZ28"/>
    <mergeCell ref="M23:AI23"/>
    <mergeCell ref="AJ23:BF23"/>
    <mergeCell ref="BG23:CC23"/>
    <mergeCell ref="CD23:CZ23"/>
    <mergeCell ref="M24:AI24"/>
    <mergeCell ref="AJ24:BF24"/>
    <mergeCell ref="BG24:CC24"/>
    <mergeCell ref="CD24:CZ24"/>
    <mergeCell ref="M25:AI25"/>
    <mergeCell ref="AJ25:BF25"/>
    <mergeCell ref="BG25:CC25"/>
    <mergeCell ref="CD25:CZ25"/>
    <mergeCell ref="CD20:CZ20"/>
    <mergeCell ref="M21:AI21"/>
    <mergeCell ref="AJ21:BF21"/>
    <mergeCell ref="BG21:CC21"/>
    <mergeCell ref="CD21:CZ21"/>
    <mergeCell ref="M22:AI22"/>
    <mergeCell ref="AJ22:BF22"/>
    <mergeCell ref="BG22:CC22"/>
    <mergeCell ref="CD22:CZ22"/>
    <mergeCell ref="O57:CD57"/>
    <mergeCell ref="AW65:BM65"/>
    <mergeCell ref="AW66:BM66"/>
    <mergeCell ref="AW67:BM67"/>
    <mergeCell ref="AW68:BM68"/>
    <mergeCell ref="O67:AE67"/>
    <mergeCell ref="O68:AE68"/>
    <mergeCell ref="O58:AE58"/>
    <mergeCell ref="O59:AE59"/>
    <mergeCell ref="O60:AE60"/>
    <mergeCell ref="O65:AE65"/>
    <mergeCell ref="O66:AE66"/>
    <mergeCell ref="BN60:CD60"/>
    <mergeCell ref="BN61:CD61"/>
    <mergeCell ref="BN62:CD62"/>
    <mergeCell ref="BN63:CD63"/>
    <mergeCell ref="BN64:CD64"/>
    <mergeCell ref="BN65:CD65"/>
    <mergeCell ref="BN66:CD66"/>
    <mergeCell ref="BN67:CD67"/>
    <mergeCell ref="BN68:CD68"/>
    <mergeCell ref="O62:AE62"/>
    <mergeCell ref="O63:AE63"/>
    <mergeCell ref="O64:AE64"/>
    <mergeCell ref="O70:AE70"/>
    <mergeCell ref="AF58:AV58"/>
    <mergeCell ref="AW58:BM58"/>
    <mergeCell ref="BN58:CD58"/>
    <mergeCell ref="AF59:AV59"/>
    <mergeCell ref="AF60:AV60"/>
    <mergeCell ref="AF61:AV61"/>
    <mergeCell ref="AF62:AV62"/>
    <mergeCell ref="AF63:AV63"/>
    <mergeCell ref="AF64:AV64"/>
    <mergeCell ref="AF65:AV65"/>
    <mergeCell ref="AF66:AV66"/>
    <mergeCell ref="AF67:AV67"/>
    <mergeCell ref="AF68:AV68"/>
    <mergeCell ref="AF69:AV69"/>
    <mergeCell ref="AW59:BM59"/>
    <mergeCell ref="AW60:BM60"/>
    <mergeCell ref="AW61:BM61"/>
    <mergeCell ref="AW62:BM62"/>
    <mergeCell ref="AW69:BM69"/>
    <mergeCell ref="BN59:CD59"/>
    <mergeCell ref="O69:AE69"/>
    <mergeCell ref="O61:AE61"/>
    <mergeCell ref="BN69:CD69"/>
    <mergeCell ref="AW63:BM63"/>
    <mergeCell ref="AW64:BM64"/>
    <mergeCell ref="K291:K292"/>
    <mergeCell ref="K296:K297"/>
    <mergeCell ref="K298:K299"/>
    <mergeCell ref="E2:K2"/>
    <mergeCell ref="K279:K280"/>
    <mergeCell ref="K167:K168"/>
    <mergeCell ref="K171:K172"/>
    <mergeCell ref="K173:K174"/>
    <mergeCell ref="K78:K79"/>
    <mergeCell ref="K80:K81"/>
    <mergeCell ref="K89:K90"/>
    <mergeCell ref="K94:K95"/>
    <mergeCell ref="K96:K97"/>
    <mergeCell ref="K101:K102"/>
    <mergeCell ref="K124:K125"/>
    <mergeCell ref="K126:K127"/>
    <mergeCell ref="K133:K134"/>
    <mergeCell ref="K6:K7"/>
    <mergeCell ref="K11:K12"/>
    <mergeCell ref="F252:F253"/>
    <mergeCell ref="G252:G253"/>
    <mergeCell ref="H252:H253"/>
    <mergeCell ref="I252:I253"/>
    <mergeCell ref="J252:J253"/>
    <mergeCell ref="I160:I161"/>
    <mergeCell ref="J160:J161"/>
    <mergeCell ref="J162:J163"/>
    <mergeCell ref="G279:G280"/>
    <mergeCell ref="H279:H280"/>
    <mergeCell ref="I279:I280"/>
    <mergeCell ref="J279:J280"/>
    <mergeCell ref="J234:J235"/>
    <mergeCell ref="A1:K1"/>
    <mergeCell ref="K241:K242"/>
    <mergeCell ref="K245:K246"/>
    <mergeCell ref="K247:K248"/>
    <mergeCell ref="K252:K253"/>
    <mergeCell ref="K256:K257"/>
    <mergeCell ref="K258:K259"/>
    <mergeCell ref="K263:K264"/>
    <mergeCell ref="K267:K268"/>
    <mergeCell ref="K178:K179"/>
    <mergeCell ref="K182:K183"/>
    <mergeCell ref="K184:K185"/>
    <mergeCell ref="K189:K190"/>
    <mergeCell ref="K213:K214"/>
    <mergeCell ref="K215:K216"/>
    <mergeCell ref="K223:K224"/>
    <mergeCell ref="K234:K235"/>
    <mergeCell ref="K236:K237"/>
    <mergeCell ref="K137:K138"/>
    <mergeCell ref="K149:K150"/>
    <mergeCell ref="K151:K152"/>
    <mergeCell ref="K156:K157"/>
    <mergeCell ref="K160:K161"/>
    <mergeCell ref="K162:K163"/>
    <mergeCell ref="K16:K17"/>
    <mergeCell ref="K23:K24"/>
    <mergeCell ref="K31:K35"/>
    <mergeCell ref="K49:K50"/>
    <mergeCell ref="K59:K60"/>
    <mergeCell ref="K61:K62"/>
    <mergeCell ref="K68:K69"/>
    <mergeCell ref="B205:D205"/>
    <mergeCell ref="A167:A168"/>
    <mergeCell ref="B167:B168"/>
    <mergeCell ref="C167:C168"/>
    <mergeCell ref="D167:D168"/>
    <mergeCell ref="E167:E168"/>
    <mergeCell ref="F167:F168"/>
    <mergeCell ref="G167:G168"/>
    <mergeCell ref="H167:H168"/>
    <mergeCell ref="I167:I168"/>
    <mergeCell ref="C160:C161"/>
    <mergeCell ref="D160:D161"/>
    <mergeCell ref="E160:E161"/>
    <mergeCell ref="F160:F161"/>
    <mergeCell ref="G160:G161"/>
    <mergeCell ref="H160:H161"/>
    <mergeCell ref="L296:L297"/>
    <mergeCell ref="B244:D244"/>
    <mergeCell ref="A245:A246"/>
    <mergeCell ref="B245:B246"/>
    <mergeCell ref="C245:C246"/>
    <mergeCell ref="D245:D246"/>
    <mergeCell ref="E245:E246"/>
    <mergeCell ref="F245:F246"/>
    <mergeCell ref="G245:G246"/>
    <mergeCell ref="H245:H246"/>
    <mergeCell ref="J247:J248"/>
    <mergeCell ref="A252:A253"/>
    <mergeCell ref="B252:B253"/>
    <mergeCell ref="C252:C253"/>
    <mergeCell ref="D252:D253"/>
    <mergeCell ref="E252:E253"/>
    <mergeCell ref="K281:K282"/>
    <mergeCell ref="J223:J224"/>
    <mergeCell ref="E213:E214"/>
    <mergeCell ref="F213:F214"/>
    <mergeCell ref="G213:G214"/>
    <mergeCell ref="H213:H214"/>
    <mergeCell ref="I213:I214"/>
    <mergeCell ref="J213:J214"/>
    <mergeCell ref="J215:J216"/>
    <mergeCell ref="I182:I183"/>
    <mergeCell ref="J182:J183"/>
    <mergeCell ref="J184:J185"/>
    <mergeCell ref="I245:I246"/>
    <mergeCell ref="J245:J246"/>
    <mergeCell ref="B181:D181"/>
    <mergeCell ref="F173:F174"/>
    <mergeCell ref="G173:G174"/>
    <mergeCell ref="H173:H174"/>
    <mergeCell ref="B234:B235"/>
    <mergeCell ref="C234:C235"/>
    <mergeCell ref="D234:D235"/>
    <mergeCell ref="E234:E235"/>
    <mergeCell ref="F234:F235"/>
    <mergeCell ref="G234:G235"/>
    <mergeCell ref="H234:H235"/>
    <mergeCell ref="I234:I235"/>
    <mergeCell ref="B160:B161"/>
    <mergeCell ref="J281:J282"/>
    <mergeCell ref="B192:D192"/>
    <mergeCell ref="B197:D197"/>
    <mergeCell ref="B284:D284"/>
    <mergeCell ref="A281:A282"/>
    <mergeCell ref="B281:B282"/>
    <mergeCell ref="C281:C282"/>
    <mergeCell ref="D281:D282"/>
    <mergeCell ref="E281:E282"/>
    <mergeCell ref="F281:F282"/>
    <mergeCell ref="G281:G282"/>
    <mergeCell ref="H281:H282"/>
    <mergeCell ref="I281:I282"/>
    <mergeCell ref="J267:J268"/>
    <mergeCell ref="B271:D271"/>
    <mergeCell ref="B276:D276"/>
    <mergeCell ref="A279:A280"/>
    <mergeCell ref="B279:B280"/>
    <mergeCell ref="C279:C280"/>
    <mergeCell ref="D279:D280"/>
    <mergeCell ref="E279:E280"/>
    <mergeCell ref="F279:F280"/>
    <mergeCell ref="A247:A248"/>
    <mergeCell ref="F247:F248"/>
    <mergeCell ref="G247:G248"/>
    <mergeCell ref="H247:H248"/>
    <mergeCell ref="I247:I248"/>
    <mergeCell ref="J167:J168"/>
    <mergeCell ref="J241:J242"/>
    <mergeCell ref="J236:J237"/>
    <mergeCell ref="B233:D233"/>
    <mergeCell ref="A267:A268"/>
    <mergeCell ref="B267:B268"/>
    <mergeCell ref="C267:C268"/>
    <mergeCell ref="D267:D268"/>
    <mergeCell ref="E267:E268"/>
    <mergeCell ref="F267:F268"/>
    <mergeCell ref="G267:G268"/>
    <mergeCell ref="H267:H268"/>
    <mergeCell ref="I267:I268"/>
    <mergeCell ref="B266:D266"/>
    <mergeCell ref="J258:J259"/>
    <mergeCell ref="A263:A264"/>
    <mergeCell ref="B263:B264"/>
    <mergeCell ref="C263:C264"/>
    <mergeCell ref="D263:D264"/>
    <mergeCell ref="E263:E264"/>
    <mergeCell ref="F263:F264"/>
    <mergeCell ref="G263:G264"/>
    <mergeCell ref="H263:H264"/>
    <mergeCell ref="I263:I264"/>
    <mergeCell ref="J263:J264"/>
    <mergeCell ref="A258:A259"/>
    <mergeCell ref="B258:B259"/>
    <mergeCell ref="C258:C259"/>
    <mergeCell ref="D258:D259"/>
    <mergeCell ref="E258:E259"/>
    <mergeCell ref="F258:F259"/>
    <mergeCell ref="G258:G259"/>
    <mergeCell ref="H258:H259"/>
    <mergeCell ref="I258:I259"/>
    <mergeCell ref="I256:I257"/>
    <mergeCell ref="J256:J257"/>
    <mergeCell ref="A241:A242"/>
    <mergeCell ref="B241:B242"/>
    <mergeCell ref="C241:C242"/>
    <mergeCell ref="D241:D242"/>
    <mergeCell ref="E241:E242"/>
    <mergeCell ref="F241:F242"/>
    <mergeCell ref="G241:G242"/>
    <mergeCell ref="H241:H242"/>
    <mergeCell ref="I241:I242"/>
    <mergeCell ref="B255:D255"/>
    <mergeCell ref="A256:A257"/>
    <mergeCell ref="B256:B257"/>
    <mergeCell ref="C256:C257"/>
    <mergeCell ref="D256:D257"/>
    <mergeCell ref="E256:E257"/>
    <mergeCell ref="F256:F257"/>
    <mergeCell ref="G256:G257"/>
    <mergeCell ref="H256:H257"/>
    <mergeCell ref="B247:B248"/>
    <mergeCell ref="C247:C248"/>
    <mergeCell ref="D247:D248"/>
    <mergeCell ref="E247:E248"/>
    <mergeCell ref="A236:A237"/>
    <mergeCell ref="B236:B237"/>
    <mergeCell ref="C236:C237"/>
    <mergeCell ref="D236:D237"/>
    <mergeCell ref="E236:E237"/>
    <mergeCell ref="F236:F237"/>
    <mergeCell ref="G236:G237"/>
    <mergeCell ref="H236:H237"/>
    <mergeCell ref="I236:I237"/>
    <mergeCell ref="A223:A224"/>
    <mergeCell ref="B223:B224"/>
    <mergeCell ref="C223:C224"/>
    <mergeCell ref="D223:D224"/>
    <mergeCell ref="E223:E224"/>
    <mergeCell ref="F223:F224"/>
    <mergeCell ref="G223:G224"/>
    <mergeCell ref="H223:H224"/>
    <mergeCell ref="I223:I224"/>
    <mergeCell ref="A234:A235"/>
    <mergeCell ref="A215:A216"/>
    <mergeCell ref="B215:B216"/>
    <mergeCell ref="C215:C216"/>
    <mergeCell ref="D215:D216"/>
    <mergeCell ref="E215:E216"/>
    <mergeCell ref="F215:F216"/>
    <mergeCell ref="G215:G216"/>
    <mergeCell ref="H215:H216"/>
    <mergeCell ref="I215:I216"/>
    <mergeCell ref="A184:A185"/>
    <mergeCell ref="B184:B185"/>
    <mergeCell ref="C184:C185"/>
    <mergeCell ref="D184:D185"/>
    <mergeCell ref="E184:E185"/>
    <mergeCell ref="F184:F185"/>
    <mergeCell ref="G184:G185"/>
    <mergeCell ref="H184:H185"/>
    <mergeCell ref="I184:I185"/>
    <mergeCell ref="A182:A183"/>
    <mergeCell ref="B182:B183"/>
    <mergeCell ref="C182:C183"/>
    <mergeCell ref="D182:D183"/>
    <mergeCell ref="E182:E183"/>
    <mergeCell ref="F182:F183"/>
    <mergeCell ref="G182:G183"/>
    <mergeCell ref="H182:H183"/>
    <mergeCell ref="J173:J174"/>
    <mergeCell ref="A178:A179"/>
    <mergeCell ref="B178:B179"/>
    <mergeCell ref="C178:C179"/>
    <mergeCell ref="D178:D179"/>
    <mergeCell ref="E178:E179"/>
    <mergeCell ref="F178:F179"/>
    <mergeCell ref="G178:G179"/>
    <mergeCell ref="H178:H179"/>
    <mergeCell ref="I178:I179"/>
    <mergeCell ref="J178:J179"/>
    <mergeCell ref="A173:A174"/>
    <mergeCell ref="B173:B174"/>
    <mergeCell ref="C173:C174"/>
    <mergeCell ref="D173:D174"/>
    <mergeCell ref="E173:E174"/>
    <mergeCell ref="I173:I174"/>
    <mergeCell ref="J156:J157"/>
    <mergeCell ref="B170:D170"/>
    <mergeCell ref="A171:A172"/>
    <mergeCell ref="B171:B172"/>
    <mergeCell ref="C171:C172"/>
    <mergeCell ref="D171:D172"/>
    <mergeCell ref="E171:E172"/>
    <mergeCell ref="F171:F172"/>
    <mergeCell ref="G171:G172"/>
    <mergeCell ref="H171:H172"/>
    <mergeCell ref="I171:I172"/>
    <mergeCell ref="J171:J172"/>
    <mergeCell ref="A156:A157"/>
    <mergeCell ref="B156:B157"/>
    <mergeCell ref="C156:C157"/>
    <mergeCell ref="D156:D157"/>
    <mergeCell ref="E156:E157"/>
    <mergeCell ref="F156:F157"/>
    <mergeCell ref="G156:G157"/>
    <mergeCell ref="H156:H157"/>
    <mergeCell ref="I156:I157"/>
    <mergeCell ref="B159:D159"/>
    <mergeCell ref="A160:A161"/>
    <mergeCell ref="A162:A163"/>
    <mergeCell ref="B162:B163"/>
    <mergeCell ref="C162:C163"/>
    <mergeCell ref="D162:D163"/>
    <mergeCell ref="E162:E163"/>
    <mergeCell ref="F162:F163"/>
    <mergeCell ref="G162:G163"/>
    <mergeCell ref="H162:H163"/>
    <mergeCell ref="I162:I163"/>
    <mergeCell ref="A151:A152"/>
    <mergeCell ref="B151:B152"/>
    <mergeCell ref="C151:C152"/>
    <mergeCell ref="D151:D152"/>
    <mergeCell ref="E151:E152"/>
    <mergeCell ref="F151:F152"/>
    <mergeCell ref="G151:G152"/>
    <mergeCell ref="H151:H152"/>
    <mergeCell ref="I151:I152"/>
    <mergeCell ref="A149:A150"/>
    <mergeCell ref="B149:B150"/>
    <mergeCell ref="C149:C150"/>
    <mergeCell ref="D149:D150"/>
    <mergeCell ref="E149:E150"/>
    <mergeCell ref="F149:F150"/>
    <mergeCell ref="G149:G150"/>
    <mergeCell ref="H149:H150"/>
    <mergeCell ref="I149:I150"/>
    <mergeCell ref="J133:J134"/>
    <mergeCell ref="B136:D136"/>
    <mergeCell ref="A137:A138"/>
    <mergeCell ref="B137:B138"/>
    <mergeCell ref="C137:C138"/>
    <mergeCell ref="D137:D138"/>
    <mergeCell ref="E137:E138"/>
    <mergeCell ref="F137:F138"/>
    <mergeCell ref="G137:G138"/>
    <mergeCell ref="H137:H138"/>
    <mergeCell ref="I137:I138"/>
    <mergeCell ref="J137:J138"/>
    <mergeCell ref="A133:A134"/>
    <mergeCell ref="B133:B134"/>
    <mergeCell ref="C133:C134"/>
    <mergeCell ref="D133:D134"/>
    <mergeCell ref="E133:E134"/>
    <mergeCell ref="F133:F134"/>
    <mergeCell ref="G133:G134"/>
    <mergeCell ref="H133:H134"/>
    <mergeCell ref="I133:I134"/>
    <mergeCell ref="I124:I125"/>
    <mergeCell ref="J124:J125"/>
    <mergeCell ref="A126:A127"/>
    <mergeCell ref="B126:B127"/>
    <mergeCell ref="C126:C127"/>
    <mergeCell ref="D126:D127"/>
    <mergeCell ref="E126:E127"/>
    <mergeCell ref="F126:F127"/>
    <mergeCell ref="G126:G127"/>
    <mergeCell ref="H126:H127"/>
    <mergeCell ref="I126:I127"/>
    <mergeCell ref="J126:J127"/>
    <mergeCell ref="B123:D123"/>
    <mergeCell ref="A124:A125"/>
    <mergeCell ref="B124:B125"/>
    <mergeCell ref="C124:C125"/>
    <mergeCell ref="D124:D125"/>
    <mergeCell ref="E124:E125"/>
    <mergeCell ref="F124:F125"/>
    <mergeCell ref="G124:G125"/>
    <mergeCell ref="H124:H125"/>
    <mergeCell ref="B101:B102"/>
    <mergeCell ref="C101:C102"/>
    <mergeCell ref="D101:D102"/>
    <mergeCell ref="E101:E102"/>
    <mergeCell ref="F101:F102"/>
    <mergeCell ref="G101:G102"/>
    <mergeCell ref="H101:H102"/>
    <mergeCell ref="I101:I102"/>
    <mergeCell ref="J101:J102"/>
    <mergeCell ref="H94:H95"/>
    <mergeCell ref="B89:B90"/>
    <mergeCell ref="C89:C90"/>
    <mergeCell ref="D89:D90"/>
    <mergeCell ref="E89:E90"/>
    <mergeCell ref="F89:F90"/>
    <mergeCell ref="G89:G90"/>
    <mergeCell ref="H89:H90"/>
    <mergeCell ref="E96:E97"/>
    <mergeCell ref="F96:F97"/>
    <mergeCell ref="G96:G97"/>
    <mergeCell ref="H96:H97"/>
    <mergeCell ref="F94:F95"/>
    <mergeCell ref="G94:G95"/>
    <mergeCell ref="D80:D81"/>
    <mergeCell ref="E80:E81"/>
    <mergeCell ref="F80:F81"/>
    <mergeCell ref="G80:G81"/>
    <mergeCell ref="H80:H81"/>
    <mergeCell ref="I80:I81"/>
    <mergeCell ref="I96:I97"/>
    <mergeCell ref="J96:J97"/>
    <mergeCell ref="F16:F17"/>
    <mergeCell ref="G16:G17"/>
    <mergeCell ref="H16:H17"/>
    <mergeCell ref="I16:I17"/>
    <mergeCell ref="J16:J17"/>
    <mergeCell ref="B77:D77"/>
    <mergeCell ref="E94:E95"/>
    <mergeCell ref="B78:B79"/>
    <mergeCell ref="C78:C79"/>
    <mergeCell ref="D78:D79"/>
    <mergeCell ref="E78:E79"/>
    <mergeCell ref="B23:B24"/>
    <mergeCell ref="C23:C24"/>
    <mergeCell ref="D23:D24"/>
    <mergeCell ref="E23:E24"/>
    <mergeCell ref="A101:A102"/>
    <mergeCell ref="C31:C35"/>
    <mergeCell ref="D31:D35"/>
    <mergeCell ref="E31:E35"/>
    <mergeCell ref="B16:B17"/>
    <mergeCell ref="C16:C17"/>
    <mergeCell ref="D16:D17"/>
    <mergeCell ref="E16:E17"/>
    <mergeCell ref="H31:H35"/>
    <mergeCell ref="I31:I35"/>
    <mergeCell ref="J31:J35"/>
    <mergeCell ref="H49:H50"/>
    <mergeCell ref="I49:I50"/>
    <mergeCell ref="J49:J50"/>
    <mergeCell ref="F59:F60"/>
    <mergeCell ref="G59:G60"/>
    <mergeCell ref="H59:H60"/>
    <mergeCell ref="I59:I60"/>
    <mergeCell ref="J59:J60"/>
    <mergeCell ref="F49:F50"/>
    <mergeCell ref="G49:G50"/>
    <mergeCell ref="F31:F35"/>
    <mergeCell ref="B31:B35"/>
    <mergeCell ref="A96:A97"/>
    <mergeCell ref="B96:B97"/>
    <mergeCell ref="C96:C97"/>
    <mergeCell ref="D96:D97"/>
    <mergeCell ref="A16:A19"/>
    <mergeCell ref="A20:A21"/>
    <mergeCell ref="A56:A58"/>
    <mergeCell ref="B94:B95"/>
    <mergeCell ref="C94:C95"/>
    <mergeCell ref="A11:A12"/>
    <mergeCell ref="A23:A24"/>
    <mergeCell ref="A31:A35"/>
    <mergeCell ref="A89:A90"/>
    <mergeCell ref="A94:A95"/>
    <mergeCell ref="B59:B60"/>
    <mergeCell ref="C59:C60"/>
    <mergeCell ref="D59:D60"/>
    <mergeCell ref="E59:E60"/>
    <mergeCell ref="B49:B50"/>
    <mergeCell ref="C49:C50"/>
    <mergeCell ref="D49:D50"/>
    <mergeCell ref="E49:E50"/>
    <mergeCell ref="A52:A55"/>
    <mergeCell ref="H68:H69"/>
    <mergeCell ref="I68:I69"/>
    <mergeCell ref="J68:J69"/>
    <mergeCell ref="I94:I95"/>
    <mergeCell ref="J94:J95"/>
    <mergeCell ref="I89:I90"/>
    <mergeCell ref="F11:F12"/>
    <mergeCell ref="F23:F24"/>
    <mergeCell ref="G11:G12"/>
    <mergeCell ref="H11:H12"/>
    <mergeCell ref="I11:I12"/>
    <mergeCell ref="J11:J12"/>
    <mergeCell ref="H78:H79"/>
    <mergeCell ref="I78:I79"/>
    <mergeCell ref="J78:J79"/>
    <mergeCell ref="A80:A81"/>
    <mergeCell ref="B80:B81"/>
    <mergeCell ref="C80:C81"/>
    <mergeCell ref="B2:B3"/>
    <mergeCell ref="C2:C3"/>
    <mergeCell ref="D2:D3"/>
    <mergeCell ref="B6:B7"/>
    <mergeCell ref="C6:C7"/>
    <mergeCell ref="D6:D7"/>
    <mergeCell ref="E6:E7"/>
    <mergeCell ref="F6:F7"/>
    <mergeCell ref="G6:G7"/>
    <mergeCell ref="H6:H7"/>
    <mergeCell ref="I6:I7"/>
    <mergeCell ref="J6:J7"/>
    <mergeCell ref="B11:B12"/>
    <mergeCell ref="C11:C12"/>
    <mergeCell ref="D11:D12"/>
    <mergeCell ref="E11:E12"/>
    <mergeCell ref="G23:G24"/>
    <mergeCell ref="H23:H24"/>
    <mergeCell ref="I23:I24"/>
    <mergeCell ref="J23:J24"/>
    <mergeCell ref="A304:J304"/>
    <mergeCell ref="A305:J305"/>
    <mergeCell ref="B296:B297"/>
    <mergeCell ref="C296:C297"/>
    <mergeCell ref="D296:D297"/>
    <mergeCell ref="A313:J313"/>
    <mergeCell ref="F189:F190"/>
    <mergeCell ref="A310:J310"/>
    <mergeCell ref="A311:J311"/>
    <mergeCell ref="A312:J312"/>
    <mergeCell ref="G189:G190"/>
    <mergeCell ref="H189:H190"/>
    <mergeCell ref="I189:I190"/>
    <mergeCell ref="G31:G35"/>
    <mergeCell ref="A6:A7"/>
    <mergeCell ref="J89:J90"/>
    <mergeCell ref="D94:D95"/>
    <mergeCell ref="B141:D141"/>
    <mergeCell ref="B148:D148"/>
    <mergeCell ref="J149:J150"/>
    <mergeCell ref="J151:J152"/>
    <mergeCell ref="H61:H62"/>
    <mergeCell ref="B68:B69"/>
    <mergeCell ref="C68:C69"/>
    <mergeCell ref="D68:D69"/>
    <mergeCell ref="E68:E69"/>
    <mergeCell ref="F68:F69"/>
    <mergeCell ref="B61:B62"/>
    <mergeCell ref="C61:C62"/>
    <mergeCell ref="D61:D62"/>
    <mergeCell ref="E61:E62"/>
    <mergeCell ref="G68:G69"/>
    <mergeCell ref="A298:A299"/>
    <mergeCell ref="B212:D212"/>
    <mergeCell ref="A213:A214"/>
    <mergeCell ref="B213:B214"/>
    <mergeCell ref="C213:C214"/>
    <mergeCell ref="D213:D214"/>
    <mergeCell ref="A306:J306"/>
    <mergeCell ref="E296:E297"/>
    <mergeCell ref="F296:F297"/>
    <mergeCell ref="G296:G297"/>
    <mergeCell ref="F298:F299"/>
    <mergeCell ref="G298:G299"/>
    <mergeCell ref="A307:J307"/>
    <mergeCell ref="A314:J314"/>
    <mergeCell ref="A49:A50"/>
    <mergeCell ref="A59:A60"/>
    <mergeCell ref="A61:A62"/>
    <mergeCell ref="A68:A69"/>
    <mergeCell ref="A78:A79"/>
    <mergeCell ref="H296:H297"/>
    <mergeCell ref="I296:I297"/>
    <mergeCell ref="J296:J297"/>
    <mergeCell ref="B291:B292"/>
    <mergeCell ref="C291:C292"/>
    <mergeCell ref="D291:D292"/>
    <mergeCell ref="E291:E292"/>
    <mergeCell ref="F291:F292"/>
    <mergeCell ref="G291:G292"/>
    <mergeCell ref="H291:H292"/>
    <mergeCell ref="I291:I292"/>
    <mergeCell ref="A302:J302"/>
    <mergeCell ref="A303:J303"/>
    <mergeCell ref="M19:AI19"/>
    <mergeCell ref="AJ19:BF19"/>
    <mergeCell ref="BG19:CC19"/>
    <mergeCell ref="CD19:CZ19"/>
    <mergeCell ref="Q12:AM12"/>
    <mergeCell ref="AJ20:BF20"/>
    <mergeCell ref="BG20:CC20"/>
    <mergeCell ref="A308:J308"/>
    <mergeCell ref="A309:J309"/>
    <mergeCell ref="B298:B299"/>
    <mergeCell ref="C298:C299"/>
    <mergeCell ref="D298:D299"/>
    <mergeCell ref="E298:E299"/>
    <mergeCell ref="J291:J292"/>
    <mergeCell ref="B189:B190"/>
    <mergeCell ref="C189:C190"/>
    <mergeCell ref="D189:D190"/>
    <mergeCell ref="E189:E190"/>
    <mergeCell ref="I61:I62"/>
    <mergeCell ref="J61:J62"/>
    <mergeCell ref="F61:F62"/>
    <mergeCell ref="G61:G62"/>
    <mergeCell ref="J80:J81"/>
    <mergeCell ref="F78:F79"/>
    <mergeCell ref="G78:G79"/>
    <mergeCell ref="H298:H299"/>
    <mergeCell ref="I298:I299"/>
    <mergeCell ref="J298:J299"/>
    <mergeCell ref="J189:J190"/>
    <mergeCell ref="A189:A190"/>
    <mergeCell ref="A291:A292"/>
    <mergeCell ref="A296:A297"/>
  </mergeCells>
  <phoneticPr fontId="11" type="noConversion"/>
  <pageMargins left="0.39370078740157483" right="0.19685039370078741" top="0.35433070866141736" bottom="0.39370078740157483" header="0.19685039370078741" footer="0.19685039370078741"/>
  <pageSetup paperSize="9" scale="80" fitToHeight="8" orientation="landscape" r:id="rId1"/>
  <headerFooter differentOddEven="1" scaleWithDoc="0" alignWithMargins="0"/>
  <rowBreaks count="8" manualBreakCount="8">
    <brk id="76" max="10" man="1"/>
    <brk id="104" max="10" man="1"/>
    <brk id="122" max="10" man="1"/>
    <brk id="140" max="10" man="1"/>
    <brk id="211" max="10" man="1"/>
    <brk id="232" max="10" man="1"/>
    <brk id="275" max="10" man="1"/>
    <brk id="29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59"/>
  <sheetViews>
    <sheetView view="pageBreakPreview" zoomScale="70" zoomScaleSheetLayoutView="70" workbookViewId="0">
      <selection activeCell="I32" sqref="I32"/>
    </sheetView>
  </sheetViews>
  <sheetFormatPr defaultColWidth="0.85546875" defaultRowHeight="12.75" x14ac:dyDescent="0.2"/>
  <cols>
    <col min="1" max="1" width="7.140625" style="52" customWidth="1"/>
    <col min="2" max="2" width="36.42578125" style="51" customWidth="1"/>
    <col min="3" max="3" width="6.42578125" style="8" customWidth="1"/>
    <col min="4" max="4" width="14" style="8" customWidth="1"/>
    <col min="5" max="5" width="13.28515625" style="8" customWidth="1"/>
    <col min="6" max="6" width="17" style="8" hidden="1" customWidth="1"/>
    <col min="7" max="7" width="15.140625" style="8" hidden="1" customWidth="1"/>
    <col min="8" max="12" width="16.7109375" style="8" customWidth="1"/>
    <col min="13" max="13" width="20.28515625" style="32" customWidth="1"/>
    <col min="14" max="16384" width="0.85546875" style="32"/>
  </cols>
  <sheetData>
    <row r="1" spans="1:49" ht="52.5" customHeight="1" x14ac:dyDescent="0.2">
      <c r="B1" s="337" t="s">
        <v>115</v>
      </c>
      <c r="C1" s="337"/>
      <c r="D1" s="337"/>
      <c r="E1" s="337"/>
      <c r="F1" s="337"/>
      <c r="G1" s="337"/>
      <c r="H1" s="337"/>
      <c r="I1" s="337"/>
      <c r="J1" s="337"/>
      <c r="K1" s="337"/>
      <c r="L1" s="337"/>
    </row>
    <row r="2" spans="1:49" ht="23.25" customHeight="1" x14ac:dyDescent="0.2">
      <c r="A2" s="338" t="s">
        <v>121</v>
      </c>
      <c r="B2" s="298" t="s">
        <v>0</v>
      </c>
      <c r="C2" s="298"/>
      <c r="D2" s="298" t="s">
        <v>1</v>
      </c>
      <c r="E2" s="299" t="s">
        <v>4</v>
      </c>
      <c r="F2" s="298" t="s">
        <v>188</v>
      </c>
      <c r="G2" s="298"/>
      <c r="H2" s="298"/>
      <c r="I2" s="298"/>
      <c r="J2" s="298"/>
      <c r="K2" s="298"/>
      <c r="L2" s="298"/>
    </row>
    <row r="3" spans="1:49" ht="66" customHeight="1" x14ac:dyDescent="0.2">
      <c r="A3" s="338"/>
      <c r="B3" s="298"/>
      <c r="C3" s="298"/>
      <c r="D3" s="298"/>
      <c r="E3" s="299"/>
      <c r="F3" s="56" t="s">
        <v>174</v>
      </c>
      <c r="G3" s="56" t="s">
        <v>175</v>
      </c>
      <c r="H3" s="219" t="s">
        <v>259</v>
      </c>
      <c r="I3" s="219" t="s">
        <v>260</v>
      </c>
      <c r="J3" s="219" t="s">
        <v>261</v>
      </c>
      <c r="K3" s="219" t="s">
        <v>292</v>
      </c>
      <c r="L3" s="219" t="s">
        <v>293</v>
      </c>
    </row>
    <row r="4" spans="1:49" ht="15" x14ac:dyDescent="0.2">
      <c r="A4" s="53">
        <v>1</v>
      </c>
      <c r="B4" s="299">
        <v>2</v>
      </c>
      <c r="C4" s="299"/>
      <c r="D4" s="49">
        <v>3</v>
      </c>
      <c r="E4" s="49">
        <v>4</v>
      </c>
      <c r="F4" s="49">
        <v>5</v>
      </c>
      <c r="G4" s="49">
        <v>6</v>
      </c>
      <c r="H4" s="49">
        <v>7</v>
      </c>
      <c r="I4" s="49">
        <v>8</v>
      </c>
      <c r="J4" s="49">
        <v>9</v>
      </c>
      <c r="K4" s="49">
        <v>10</v>
      </c>
      <c r="L4" s="180">
        <v>10</v>
      </c>
    </row>
    <row r="5" spans="1:49" s="57" customFormat="1" ht="42" customHeight="1" x14ac:dyDescent="0.2">
      <c r="A5" s="95">
        <v>1</v>
      </c>
      <c r="B5" s="291" t="s">
        <v>249</v>
      </c>
      <c r="C5" s="291"/>
      <c r="D5" s="93">
        <v>26000</v>
      </c>
      <c r="E5" s="93" t="s">
        <v>60</v>
      </c>
      <c r="F5" s="94">
        <f>F10+F9+F8+F6</f>
        <v>10911582.18</v>
      </c>
      <c r="G5" s="94">
        <f t="shared" ref="G5:K5" si="0">G10+G9+G8+G6</f>
        <v>11939550.34</v>
      </c>
      <c r="H5" s="94">
        <f>H10+H9+H8+H6</f>
        <v>12088616.5</v>
      </c>
      <c r="I5" s="94">
        <f t="shared" si="0"/>
        <v>10340370.76</v>
      </c>
      <c r="J5" s="94">
        <f>J10+J9+J8+J6</f>
        <v>10298627.719999999</v>
      </c>
      <c r="K5" s="94">
        <f t="shared" si="0"/>
        <v>9290249.8200000003</v>
      </c>
      <c r="L5" s="181">
        <f t="shared" ref="L5" si="1">L10+L9+L8+L6</f>
        <v>9290249.8200000003</v>
      </c>
    </row>
    <row r="6" spans="1:49" ht="30" customHeight="1" x14ac:dyDescent="0.2">
      <c r="A6" s="334" t="s">
        <v>122</v>
      </c>
      <c r="B6" s="294" t="s">
        <v>247</v>
      </c>
      <c r="C6" s="294"/>
      <c r="D6" s="298">
        <v>26100</v>
      </c>
      <c r="E6" s="298"/>
      <c r="F6" s="302"/>
      <c r="G6" s="302"/>
      <c r="H6" s="302"/>
      <c r="I6" s="302"/>
      <c r="J6" s="302"/>
      <c r="K6" s="302"/>
      <c r="L6" s="302"/>
    </row>
    <row r="7" spans="1:49" ht="195" customHeight="1" x14ac:dyDescent="0.2">
      <c r="A7" s="334"/>
      <c r="B7" s="294"/>
      <c r="C7" s="294"/>
      <c r="D7" s="298"/>
      <c r="E7" s="298"/>
      <c r="F7" s="302"/>
      <c r="G7" s="302"/>
      <c r="H7" s="302"/>
      <c r="I7" s="302"/>
      <c r="J7" s="302"/>
      <c r="K7" s="302"/>
      <c r="L7" s="302"/>
    </row>
    <row r="8" spans="1:49" ht="87" customHeight="1" x14ac:dyDescent="0.2">
      <c r="A8" s="53" t="s">
        <v>123</v>
      </c>
      <c r="B8" s="294" t="s">
        <v>246</v>
      </c>
      <c r="C8" s="294"/>
      <c r="D8" s="48">
        <v>26200</v>
      </c>
      <c r="E8" s="48"/>
      <c r="F8" s="63"/>
      <c r="G8" s="63"/>
      <c r="H8" s="63"/>
      <c r="I8" s="63"/>
      <c r="J8" s="63"/>
      <c r="K8" s="63"/>
      <c r="L8" s="177"/>
      <c r="M8" s="89"/>
    </row>
    <row r="9" spans="1:49" ht="87.75" customHeight="1" x14ac:dyDescent="0.2">
      <c r="A9" s="61" t="s">
        <v>124</v>
      </c>
      <c r="B9" s="292" t="s">
        <v>248</v>
      </c>
      <c r="C9" s="292"/>
      <c r="D9" s="62">
        <v>26300</v>
      </c>
      <c r="E9" s="62"/>
      <c r="F9" s="65">
        <v>0</v>
      </c>
      <c r="G9" s="65">
        <v>0</v>
      </c>
      <c r="H9" s="65">
        <v>0</v>
      </c>
      <c r="I9" s="65">
        <v>0</v>
      </c>
      <c r="J9" s="65">
        <v>0</v>
      </c>
      <c r="K9" s="65">
        <v>0</v>
      </c>
      <c r="L9" s="179">
        <v>0</v>
      </c>
    </row>
    <row r="10" spans="1:49" ht="96.75" customHeight="1" x14ac:dyDescent="0.2">
      <c r="A10" s="96" t="s">
        <v>125</v>
      </c>
      <c r="B10" s="291" t="s">
        <v>253</v>
      </c>
      <c r="C10" s="291"/>
      <c r="D10" s="91">
        <v>26400</v>
      </c>
      <c r="E10" s="91" t="s">
        <v>3</v>
      </c>
      <c r="F10" s="92">
        <f>F11+F15+F18+F19+F22</f>
        <v>10911582.18</v>
      </c>
      <c r="G10" s="94">
        <f t="shared" ref="G10:K10" si="2">G11+G15+G18+G19+G22</f>
        <v>11939550.34</v>
      </c>
      <c r="H10" s="94">
        <f>H11+H15+H18+H19+H22</f>
        <v>12088616.5</v>
      </c>
      <c r="I10" s="94">
        <f t="shared" si="2"/>
        <v>10340370.76</v>
      </c>
      <c r="J10" s="94">
        <f>J11+J15+J18+J19+J22</f>
        <v>10298627.719999999</v>
      </c>
      <c r="K10" s="94">
        <f t="shared" si="2"/>
        <v>9290249.8200000003</v>
      </c>
      <c r="L10" s="181">
        <f t="shared" ref="L10" si="3">L11+L15+L18+L19+L22</f>
        <v>9290249.8200000003</v>
      </c>
    </row>
    <row r="11" spans="1:49" s="60" customFormat="1" ht="30" customHeight="1" x14ac:dyDescent="0.2">
      <c r="A11" s="340" t="s">
        <v>126</v>
      </c>
      <c r="B11" s="291" t="s">
        <v>169</v>
      </c>
      <c r="C11" s="291"/>
      <c r="D11" s="303">
        <v>26410</v>
      </c>
      <c r="E11" s="303" t="s">
        <v>3</v>
      </c>
      <c r="F11" s="304">
        <f>F13</f>
        <v>6823684.0899999999</v>
      </c>
      <c r="G11" s="304">
        <f t="shared" ref="G11:J11" si="4">G13</f>
        <v>7951895.25</v>
      </c>
      <c r="H11" s="304">
        <f t="shared" si="4"/>
        <v>4514346.32</v>
      </c>
      <c r="I11" s="304">
        <f t="shared" si="4"/>
        <v>3295949.87</v>
      </c>
      <c r="J11" s="304">
        <f t="shared" si="4"/>
        <v>3254050.0900000003</v>
      </c>
      <c r="K11" s="304">
        <f t="shared" ref="K11:L11" si="5">K13</f>
        <v>2245672.19</v>
      </c>
      <c r="L11" s="304">
        <f t="shared" si="5"/>
        <v>2245672.19</v>
      </c>
    </row>
    <row r="12" spans="1:49" s="60" customFormat="1" ht="41.25" customHeight="1" x14ac:dyDescent="0.2">
      <c r="A12" s="341"/>
      <c r="B12" s="291"/>
      <c r="C12" s="291"/>
      <c r="D12" s="303"/>
      <c r="E12" s="303"/>
      <c r="F12" s="304"/>
      <c r="G12" s="304"/>
      <c r="H12" s="304"/>
      <c r="I12" s="304"/>
      <c r="J12" s="304"/>
      <c r="K12" s="304"/>
      <c r="L12" s="304"/>
    </row>
    <row r="13" spans="1:49" ht="39.75" customHeight="1" x14ac:dyDescent="0.2">
      <c r="A13" s="61" t="s">
        <v>127</v>
      </c>
      <c r="B13" s="292" t="s">
        <v>170</v>
      </c>
      <c r="C13" s="292"/>
      <c r="D13" s="62">
        <v>26411</v>
      </c>
      <c r="E13" s="62" t="s">
        <v>3</v>
      </c>
      <c r="F13" s="65">
        <f>'Стр.2-8'!E113+'Стр.2-8'!E114+'Стр.2-8'!E115+'Стр.2-8'!E116+'Стр.2-8'!E117+'Стр.2-8'!E118+'Стр.2-8'!E119+'Стр.2-8'!E120+'Стр.2-8'!E121+'Стр.2-8'!E122+'Стр.2-8'!E145+'Стр.2-8'!E230+'Стр.2-8'!E231+'Стр.2-8'!E232</f>
        <v>6823684.0899999999</v>
      </c>
      <c r="G13" s="75">
        <f>'Стр.2-8'!F113+'Стр.2-8'!F114+'Стр.2-8'!F115+'Стр.2-8'!F116+'Стр.2-8'!F117+'Стр.2-8'!F118+'Стр.2-8'!F119+'Стр.2-8'!F120+'Стр.2-8'!F121+'Стр.2-8'!F122+'Стр.2-8'!F145+'Стр.2-8'!F230+'Стр.2-8'!F231+'Стр.2-8'!F232</f>
        <v>7951895.25</v>
      </c>
      <c r="H13" s="75">
        <f>'Стр.2-8'!G113+'Стр.2-8'!G114+'Стр.2-8'!G115+'Стр.2-8'!G116+'Стр.2-8'!G117+'Стр.2-8'!G118+'Стр.2-8'!G119+'Стр.2-8'!G120+'Стр.2-8'!G121+'Стр.2-8'!G122+'Стр.2-8'!G229+'Стр.2-8'!G230+'Стр.2-8'!G231+'Стр.2-8'!G232</f>
        <v>4514346.32</v>
      </c>
      <c r="I13" s="220">
        <f>'Стр.2-8'!H113+'Стр.2-8'!H114+'Стр.2-8'!H115+'Стр.2-8'!H116+'Стр.2-8'!H117+'Стр.2-8'!H118+'Стр.2-8'!H119+'Стр.2-8'!H120+'Стр.2-8'!H121+'Стр.2-8'!H122+'Стр.2-8'!H229+'Стр.2-8'!H230+'Стр.2-8'!H231+'Стр.2-8'!H232</f>
        <v>3295949.87</v>
      </c>
      <c r="J13" s="220">
        <f>'Стр.2-8'!I113+'Стр.2-8'!I114+'Стр.2-8'!I115+'Стр.2-8'!I116+'Стр.2-8'!I117+'Стр.2-8'!I118+'Стр.2-8'!I119+'Стр.2-8'!I120+'Стр.2-8'!I121+'Стр.2-8'!I122+'Стр.2-8'!I229+'Стр.2-8'!I230+'Стр.2-8'!I231+'Стр.2-8'!I232</f>
        <v>3254050.0900000003</v>
      </c>
      <c r="K13" s="220">
        <f>'Стр.2-8'!J113+'Стр.2-8'!J114+'Стр.2-8'!J115+'Стр.2-8'!J116+'Стр.2-8'!J117+'Стр.2-8'!J118+'Стр.2-8'!J119+'Стр.2-8'!J120+'Стр.2-8'!J121+'Стр.2-8'!J122+'Стр.2-8'!J229+'Стр.2-8'!J230+'Стр.2-8'!J231+'Стр.2-8'!J232</f>
        <v>2245672.19</v>
      </c>
      <c r="L13" s="220">
        <f>'Стр.2-8'!K113+'Стр.2-8'!K114+'Стр.2-8'!K115+'Стр.2-8'!K116+'Стр.2-8'!K117+'Стр.2-8'!K118+'Стр.2-8'!K119+'Стр.2-8'!K120+'Стр.2-8'!K121+'Стр.2-8'!K122+'Стр.2-8'!K229+'Стр.2-8'!K230+'Стр.2-8'!K231+'Стр.2-8'!K232</f>
        <v>2245672.19</v>
      </c>
      <c r="M13" s="89"/>
      <c r="W13" s="346"/>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row>
    <row r="14" spans="1:49" s="35" customFormat="1" ht="35.25" customHeight="1" x14ac:dyDescent="0.2">
      <c r="A14" s="53" t="s">
        <v>128</v>
      </c>
      <c r="B14" s="294" t="s">
        <v>250</v>
      </c>
      <c r="C14" s="294"/>
      <c r="D14" s="48">
        <v>26412</v>
      </c>
      <c r="E14" s="48" t="s">
        <v>3</v>
      </c>
      <c r="F14" s="63"/>
      <c r="G14" s="63"/>
      <c r="H14" s="63"/>
      <c r="I14" s="63"/>
      <c r="J14" s="63"/>
      <c r="K14" s="63"/>
      <c r="L14" s="177"/>
    </row>
    <row r="15" spans="1:49" s="35" customFormat="1" ht="66" customHeight="1" x14ac:dyDescent="0.2">
      <c r="A15" s="90" t="s">
        <v>129</v>
      </c>
      <c r="B15" s="291" t="s">
        <v>116</v>
      </c>
      <c r="C15" s="291"/>
      <c r="D15" s="91">
        <v>26420</v>
      </c>
      <c r="E15" s="91" t="s">
        <v>3</v>
      </c>
      <c r="F15" s="92">
        <f>F16</f>
        <v>363141</v>
      </c>
      <c r="G15" s="94">
        <f t="shared" ref="G15:L15" si="6">G16</f>
        <v>262898</v>
      </c>
      <c r="H15" s="94">
        <f t="shared" si="6"/>
        <v>4308197.09</v>
      </c>
      <c r="I15" s="94">
        <f t="shared" si="6"/>
        <v>3778347.8</v>
      </c>
      <c r="J15" s="94">
        <f t="shared" si="6"/>
        <v>3778504.5399999996</v>
      </c>
      <c r="K15" s="94">
        <f t="shared" si="6"/>
        <v>3778504.5399999996</v>
      </c>
      <c r="L15" s="181">
        <f t="shared" si="6"/>
        <v>3778504.5399999996</v>
      </c>
    </row>
    <row r="16" spans="1:49" ht="57.75" customHeight="1" x14ac:dyDescent="0.2">
      <c r="A16" s="61" t="s">
        <v>130</v>
      </c>
      <c r="B16" s="292" t="s">
        <v>131</v>
      </c>
      <c r="C16" s="292"/>
      <c r="D16" s="62">
        <v>26421</v>
      </c>
      <c r="E16" s="62" t="s">
        <v>3</v>
      </c>
      <c r="F16" s="65">
        <f>'Стр.2-8'!E275+'Стр.2-8'!E196+'Стр.2-8'!E201+'Стр.2-8'!E202+'Стр.2-8'!E203+'Стр.2-8'!E204</f>
        <v>363141</v>
      </c>
      <c r="G16" s="75">
        <f>'Стр.2-8'!F193+'Стр.2-8'!F198+'Стр.2-8'!F272+'Стр.2-8'!F205</f>
        <v>262898</v>
      </c>
      <c r="H16" s="75">
        <f>'Стр.2-8'!G145+'Стр.2-8'!G147+'Стр.2-8'!G196+'Стр.2-8'!G275</f>
        <v>4308197.09</v>
      </c>
      <c r="I16" s="220">
        <f>'Стр.2-8'!H145+'Стр.2-8'!H147+'Стр.2-8'!H196+'Стр.2-8'!H275</f>
        <v>3778347.8</v>
      </c>
      <c r="J16" s="220">
        <f>'Стр.2-8'!I145+'Стр.2-8'!I147+'Стр.2-8'!I196+'Стр.2-8'!I275</f>
        <v>3778504.5399999996</v>
      </c>
      <c r="K16" s="220">
        <f>'Стр.2-8'!J145+'Стр.2-8'!J147+'Стр.2-8'!J196+'Стр.2-8'!J275</f>
        <v>3778504.5399999996</v>
      </c>
      <c r="L16" s="220">
        <f>'Стр.2-8'!K145+'Стр.2-8'!K147+'Стр.2-8'!K196+'Стр.2-8'!K275</f>
        <v>3778504.5399999996</v>
      </c>
    </row>
    <row r="17" spans="1:13" s="35" customFormat="1" ht="33.75" customHeight="1" x14ac:dyDescent="0.2">
      <c r="A17" s="53" t="s">
        <v>132</v>
      </c>
      <c r="B17" s="294" t="s">
        <v>251</v>
      </c>
      <c r="C17" s="294"/>
      <c r="D17" s="48">
        <v>26422</v>
      </c>
      <c r="E17" s="48" t="s">
        <v>3</v>
      </c>
      <c r="F17" s="63"/>
      <c r="G17" s="63"/>
      <c r="H17" s="63"/>
      <c r="I17" s="63"/>
      <c r="J17" s="63"/>
      <c r="K17" s="63"/>
      <c r="L17" s="177"/>
    </row>
    <row r="18" spans="1:13" s="35" customFormat="1" ht="54" customHeight="1" x14ac:dyDescent="0.2">
      <c r="A18" s="90" t="s">
        <v>134</v>
      </c>
      <c r="B18" s="291" t="s">
        <v>252</v>
      </c>
      <c r="C18" s="291"/>
      <c r="D18" s="91">
        <v>26430</v>
      </c>
      <c r="E18" s="91" t="s">
        <v>3</v>
      </c>
      <c r="F18" s="92"/>
      <c r="G18" s="92"/>
      <c r="H18" s="92"/>
      <c r="I18" s="92"/>
      <c r="J18" s="92"/>
      <c r="K18" s="92"/>
      <c r="L18" s="181"/>
    </row>
    <row r="19" spans="1:13" s="35" customFormat="1" ht="34.5" customHeight="1" x14ac:dyDescent="0.2">
      <c r="A19" s="53" t="s">
        <v>135</v>
      </c>
      <c r="B19" s="294" t="s">
        <v>117</v>
      </c>
      <c r="C19" s="294"/>
      <c r="D19" s="48">
        <v>26440</v>
      </c>
      <c r="E19" s="48" t="s">
        <v>3</v>
      </c>
      <c r="F19" s="63"/>
      <c r="G19" s="63"/>
      <c r="H19" s="63"/>
      <c r="I19" s="63"/>
      <c r="J19" s="63"/>
      <c r="K19" s="63"/>
      <c r="L19" s="177"/>
    </row>
    <row r="20" spans="1:13" s="35" customFormat="1" ht="60.75" customHeight="1" x14ac:dyDescent="0.25">
      <c r="A20" s="53" t="s">
        <v>137</v>
      </c>
      <c r="B20" s="336" t="s">
        <v>136</v>
      </c>
      <c r="C20" s="336"/>
      <c r="D20" s="48">
        <v>26441</v>
      </c>
      <c r="E20" s="48" t="s">
        <v>3</v>
      </c>
      <c r="F20" s="63"/>
      <c r="G20" s="63"/>
      <c r="H20" s="63"/>
      <c r="I20" s="63"/>
      <c r="J20" s="63"/>
      <c r="K20" s="63"/>
      <c r="L20" s="177"/>
    </row>
    <row r="21" spans="1:13" s="35" customFormat="1" ht="44.25" customHeight="1" x14ac:dyDescent="0.2">
      <c r="A21" s="53" t="s">
        <v>138</v>
      </c>
      <c r="B21" s="294" t="s">
        <v>141</v>
      </c>
      <c r="C21" s="294"/>
      <c r="D21" s="48">
        <v>26442</v>
      </c>
      <c r="E21" s="48" t="s">
        <v>3</v>
      </c>
      <c r="F21" s="63"/>
      <c r="G21" s="63"/>
      <c r="H21" s="63"/>
      <c r="I21" s="63"/>
      <c r="J21" s="63"/>
      <c r="K21" s="63"/>
      <c r="L21" s="177"/>
    </row>
    <row r="22" spans="1:13" ht="49.5" customHeight="1" x14ac:dyDescent="0.2">
      <c r="A22" s="90" t="s">
        <v>133</v>
      </c>
      <c r="B22" s="291" t="s">
        <v>118</v>
      </c>
      <c r="C22" s="291"/>
      <c r="D22" s="91">
        <v>26450</v>
      </c>
      <c r="E22" s="91" t="s">
        <v>3</v>
      </c>
      <c r="F22" s="92">
        <f>F23</f>
        <v>3724757.09</v>
      </c>
      <c r="G22" s="94">
        <f t="shared" ref="G22:L22" si="7">G23</f>
        <v>3724757.09</v>
      </c>
      <c r="H22" s="94">
        <f t="shared" si="7"/>
        <v>3266073.09</v>
      </c>
      <c r="I22" s="94">
        <f t="shared" si="7"/>
        <v>3266073.09</v>
      </c>
      <c r="J22" s="94">
        <f t="shared" si="7"/>
        <v>3266073.09</v>
      </c>
      <c r="K22" s="94">
        <f t="shared" si="7"/>
        <v>3266073.09</v>
      </c>
      <c r="L22" s="181">
        <f t="shared" si="7"/>
        <v>3266073.09</v>
      </c>
    </row>
    <row r="23" spans="1:13" s="35" customFormat="1" ht="58.5" customHeight="1" x14ac:dyDescent="0.2">
      <c r="A23" s="61" t="s">
        <v>139</v>
      </c>
      <c r="B23" s="292" t="s">
        <v>136</v>
      </c>
      <c r="C23" s="292"/>
      <c r="D23" s="62">
        <v>26451</v>
      </c>
      <c r="E23" s="62" t="s">
        <v>3</v>
      </c>
      <c r="F23" s="65">
        <f>'Стр.2-8'!E288+'Стр.2-8'!E289</f>
        <v>3724757.09</v>
      </c>
      <c r="G23" s="75">
        <f>'Стр.2-8'!F285</f>
        <v>3724757.09</v>
      </c>
      <c r="H23" s="75">
        <f>'Стр.2-8'!G289+'Стр.2-8'!G288</f>
        <v>3266073.09</v>
      </c>
      <c r="I23" s="220">
        <f>'Стр.2-8'!H289+'Стр.2-8'!H288</f>
        <v>3266073.09</v>
      </c>
      <c r="J23" s="220">
        <f>'Стр.2-8'!I289+'Стр.2-8'!I288</f>
        <v>3266073.09</v>
      </c>
      <c r="K23" s="220">
        <f>'Стр.2-8'!J289+'Стр.2-8'!J288</f>
        <v>3266073.09</v>
      </c>
      <c r="L23" s="220">
        <f>'Стр.2-8'!K289+'Стр.2-8'!K288</f>
        <v>3266073.09</v>
      </c>
    </row>
    <row r="24" spans="1:13" s="35" customFormat="1" ht="33.75" customHeight="1" x14ac:dyDescent="0.2">
      <c r="A24" s="61" t="s">
        <v>140</v>
      </c>
      <c r="B24" s="292" t="s">
        <v>141</v>
      </c>
      <c r="C24" s="292"/>
      <c r="D24" s="62">
        <v>26452</v>
      </c>
      <c r="E24" s="62" t="s">
        <v>3</v>
      </c>
      <c r="F24" s="65"/>
      <c r="G24" s="65"/>
      <c r="H24" s="65"/>
      <c r="I24" s="65"/>
      <c r="J24" s="65"/>
      <c r="K24" s="65"/>
      <c r="L24" s="179"/>
    </row>
    <row r="25" spans="1:13" ht="84" customHeight="1" x14ac:dyDescent="0.2">
      <c r="A25" s="95" t="s">
        <v>142</v>
      </c>
      <c r="B25" s="291" t="s">
        <v>245</v>
      </c>
      <c r="C25" s="291"/>
      <c r="D25" s="93">
        <v>26500</v>
      </c>
      <c r="E25" s="93" t="s">
        <v>3</v>
      </c>
      <c r="F25" s="94">
        <f>F26</f>
        <v>10911582.18</v>
      </c>
      <c r="G25" s="94">
        <f t="shared" ref="G25:L25" si="8">G26</f>
        <v>11939550.34</v>
      </c>
      <c r="H25" s="94">
        <f t="shared" si="8"/>
        <v>12088616.5</v>
      </c>
      <c r="I25" s="94">
        <f t="shared" si="8"/>
        <v>10340370.76</v>
      </c>
      <c r="J25" s="94">
        <f t="shared" si="8"/>
        <v>10298627.720000001</v>
      </c>
      <c r="K25" s="94">
        <f t="shared" si="8"/>
        <v>10298627.720000001</v>
      </c>
      <c r="L25" s="181">
        <f t="shared" si="8"/>
        <v>10298627.720000001</v>
      </c>
      <c r="M25" s="89"/>
    </row>
    <row r="26" spans="1:13" ht="26.25" customHeight="1" x14ac:dyDescent="0.2">
      <c r="A26" s="335"/>
      <c r="B26" s="330" t="s">
        <v>119</v>
      </c>
      <c r="C26" s="331"/>
      <c r="D26" s="295">
        <v>26510</v>
      </c>
      <c r="E26" s="295"/>
      <c r="F26" s="342">
        <f>SUM(F28:F33)</f>
        <v>10911582.18</v>
      </c>
      <c r="G26" s="342">
        <f>SUM(G28:G33)</f>
        <v>11939550.34</v>
      </c>
      <c r="H26" s="342">
        <f>SUM(H28:H33)</f>
        <v>12088616.5</v>
      </c>
      <c r="I26" s="342">
        <f t="shared" ref="I26:K26" si="9">SUM(I28:I33)</f>
        <v>10340370.76</v>
      </c>
      <c r="J26" s="342">
        <f t="shared" si="9"/>
        <v>10298627.720000001</v>
      </c>
      <c r="K26" s="342">
        <f t="shared" si="9"/>
        <v>10298627.720000001</v>
      </c>
      <c r="L26" s="342">
        <f t="shared" ref="L26" si="10">SUM(L28:L33)</f>
        <v>10298627.720000001</v>
      </c>
    </row>
    <row r="27" spans="1:13" ht="11.25" customHeight="1" x14ac:dyDescent="0.2">
      <c r="A27" s="335"/>
      <c r="B27" s="332"/>
      <c r="C27" s="333"/>
      <c r="D27" s="295"/>
      <c r="E27" s="295"/>
      <c r="F27" s="343"/>
      <c r="G27" s="343"/>
      <c r="H27" s="343"/>
      <c r="I27" s="343"/>
      <c r="J27" s="343"/>
      <c r="K27" s="343"/>
      <c r="L27" s="343"/>
    </row>
    <row r="28" spans="1:13" s="67" customFormat="1" ht="36" customHeight="1" x14ac:dyDescent="0.2">
      <c r="A28" s="61"/>
      <c r="B28" s="328" t="s">
        <v>211</v>
      </c>
      <c r="C28" s="329"/>
      <c r="D28" s="85"/>
      <c r="E28" s="85">
        <v>2022</v>
      </c>
      <c r="F28" s="133">
        <f>'Стр.2-8'!E110+'Стр.2-8'!E142+'Стр.2-8'!E193+'Стр.2-8'!E198+'Стр.2-8'!E226+'Стр.2-8'!E272+'Стр.2-8'!E285</f>
        <v>10911582.18</v>
      </c>
      <c r="G28" s="133"/>
      <c r="H28" s="133">
        <f>'Стр.2-8'!G113+'Стр.2-8'!G114+'Стр.2-8'!G115+'Стр.2-8'!G116+'Стр.2-8'!G117+'Стр.2-8'!G118+'Стр.2-8'!G119+'Стр.2-8'!G120+'Стр.2-8'!G121+'Стр.2-8'!G122+'Стр.2-8'!G145+'Стр.2-8'!G147+'Стр.2-8'!G196+'Стр.2-8'!G230+'Стр.2-8'!G231+'Стр.2-8'!G232+'Стр.2-8'!G275+'Стр.2-8'!G288+'Стр.2-8'!G289+'Стр.2-8'!G229</f>
        <v>12088616.5</v>
      </c>
      <c r="I28" s="133"/>
      <c r="J28" s="133"/>
      <c r="K28" s="133"/>
      <c r="L28" s="189"/>
    </row>
    <row r="29" spans="1:13" s="67" customFormat="1" ht="35.25" customHeight="1" x14ac:dyDescent="0.2">
      <c r="A29" s="61"/>
      <c r="B29" s="328" t="s">
        <v>211</v>
      </c>
      <c r="C29" s="329"/>
      <c r="D29" s="85"/>
      <c r="E29" s="225">
        <v>2023</v>
      </c>
      <c r="F29" s="133"/>
      <c r="G29" s="133">
        <f>'Стр.2-8'!F110+'Стр.2-8'!F142+'Стр.2-8'!F193+'Стр.2-8'!F198+'Стр.2-8'!F226+'Стр.2-8'!F272+'Стр.2-8'!F285+'Стр.2-8'!F205</f>
        <v>11939550.34</v>
      </c>
      <c r="H29" s="133"/>
      <c r="I29" s="133">
        <f>'Стр.2-8'!H113+'Стр.2-8'!H114+'Стр.2-8'!H115+'Стр.2-8'!H116+'Стр.2-8'!H117+'Стр.2-8'!H118+'Стр.2-8'!H119+'Стр.2-8'!H120+'Стр.2-8'!H121+'Стр.2-8'!H122+'Стр.2-8'!H145+'Стр.2-8'!H147+'Стр.2-8'!H196+'Стр.2-8'!H230+'Стр.2-8'!H231+'Стр.2-8'!H232+'Стр.2-8'!H275+'Стр.2-8'!H288+'Стр.2-8'!H289</f>
        <v>10340370.76</v>
      </c>
      <c r="J29" s="133"/>
      <c r="K29" s="133"/>
      <c r="L29" s="189"/>
    </row>
    <row r="30" spans="1:13" s="67" customFormat="1" ht="33" customHeight="1" x14ac:dyDescent="0.2">
      <c r="A30" s="61"/>
      <c r="B30" s="328" t="s">
        <v>211</v>
      </c>
      <c r="C30" s="329"/>
      <c r="D30" s="85"/>
      <c r="E30" s="225">
        <v>2024</v>
      </c>
      <c r="F30" s="133"/>
      <c r="G30" s="133"/>
      <c r="H30" s="133"/>
      <c r="I30" s="133"/>
      <c r="J30" s="133">
        <f>'Стр.2-8'!I113+'Стр.2-8'!I114+'Стр.2-8'!I115+'Стр.2-8'!I116+'Стр.2-8'!I117+'Стр.2-8'!I118+'Стр.2-8'!I119+'Стр.2-8'!I120+'Стр.2-8'!I121+'Стр.2-8'!I122+'Стр.2-8'!I145+'Стр.2-8'!I147+'Стр.2-8'!I196+'Стр.2-8'!I230+'Стр.2-8'!I231+'Стр.2-8'!I232+'Стр.2-8'!I275+'Стр.2-8'!I288+'Стр.2-8'!I289</f>
        <v>10298627.720000001</v>
      </c>
      <c r="K30" s="133"/>
      <c r="L30" s="189"/>
    </row>
    <row r="31" spans="1:13" s="67" customFormat="1" ht="36.75" customHeight="1" x14ac:dyDescent="0.2">
      <c r="A31" s="61"/>
      <c r="B31" s="328" t="s">
        <v>211</v>
      </c>
      <c r="C31" s="329"/>
      <c r="D31" s="85"/>
      <c r="E31" s="225">
        <v>2025</v>
      </c>
      <c r="F31" s="133"/>
      <c r="G31" s="133"/>
      <c r="H31" s="133"/>
      <c r="I31" s="133"/>
      <c r="J31" s="133"/>
      <c r="K31" s="133">
        <f>J30</f>
        <v>10298627.720000001</v>
      </c>
      <c r="L31" s="189"/>
    </row>
    <row r="32" spans="1:13" s="67" customFormat="1" ht="39.75" customHeight="1" x14ac:dyDescent="0.2">
      <c r="A32" s="61"/>
      <c r="B32" s="328" t="s">
        <v>211</v>
      </c>
      <c r="C32" s="329"/>
      <c r="D32" s="85"/>
      <c r="E32" s="225">
        <v>2026</v>
      </c>
      <c r="F32" s="133"/>
      <c r="G32" s="133"/>
      <c r="H32" s="133"/>
      <c r="I32" s="133"/>
      <c r="J32" s="133"/>
      <c r="K32" s="133"/>
      <c r="L32" s="189">
        <f>K31</f>
        <v>10298627.720000001</v>
      </c>
    </row>
    <row r="33" spans="1:12" s="67" customFormat="1" ht="33.75" customHeight="1" x14ac:dyDescent="0.2">
      <c r="A33" s="61"/>
      <c r="B33" s="328" t="s">
        <v>211</v>
      </c>
      <c r="C33" s="329"/>
      <c r="D33" s="85"/>
      <c r="E33" s="85"/>
      <c r="F33" s="133"/>
      <c r="G33" s="133"/>
      <c r="H33" s="133"/>
      <c r="I33" s="133"/>
      <c r="J33" s="133"/>
      <c r="K33" s="133"/>
      <c r="L33" s="189"/>
    </row>
    <row r="34" spans="1:12" s="35" customFormat="1" ht="84" customHeight="1" x14ac:dyDescent="0.2">
      <c r="A34" s="53" t="s">
        <v>143</v>
      </c>
      <c r="B34" s="294" t="s">
        <v>120</v>
      </c>
      <c r="C34" s="294"/>
      <c r="D34" s="48">
        <v>26600</v>
      </c>
      <c r="E34" s="48" t="s">
        <v>3</v>
      </c>
      <c r="F34" s="64"/>
      <c r="G34" s="64"/>
      <c r="H34" s="64"/>
      <c r="I34" s="64"/>
      <c r="J34" s="64"/>
      <c r="K34" s="64"/>
      <c r="L34" s="178"/>
    </row>
    <row r="35" spans="1:12" s="35" customFormat="1" ht="26.25" customHeight="1" x14ac:dyDescent="0.2">
      <c r="A35" s="334"/>
      <c r="B35" s="347" t="s">
        <v>119</v>
      </c>
      <c r="C35" s="348"/>
      <c r="D35" s="298">
        <v>26610</v>
      </c>
      <c r="E35" s="298"/>
      <c r="F35" s="351"/>
      <c r="G35" s="351"/>
      <c r="H35" s="302"/>
      <c r="I35" s="302"/>
      <c r="J35" s="302"/>
      <c r="K35" s="302"/>
      <c r="L35" s="302"/>
    </row>
    <row r="36" spans="1:12" s="35" customFormat="1" ht="25.5" customHeight="1" x14ac:dyDescent="0.2">
      <c r="A36" s="334"/>
      <c r="B36" s="349"/>
      <c r="C36" s="350"/>
      <c r="D36" s="298"/>
      <c r="E36" s="298"/>
      <c r="F36" s="352"/>
      <c r="G36" s="352"/>
      <c r="H36" s="302"/>
      <c r="I36" s="302"/>
      <c r="J36" s="302"/>
      <c r="K36" s="302"/>
      <c r="L36" s="302"/>
    </row>
    <row r="38" spans="1:12" ht="102.75" customHeight="1" x14ac:dyDescent="0.2">
      <c r="A38" s="339" t="s">
        <v>144</v>
      </c>
      <c r="B38" s="339"/>
      <c r="C38" s="339"/>
      <c r="D38" s="339"/>
      <c r="E38" s="339"/>
      <c r="F38" s="339"/>
      <c r="G38" s="339"/>
      <c r="H38" s="339"/>
      <c r="I38" s="339"/>
      <c r="J38" s="339"/>
      <c r="K38" s="339"/>
      <c r="L38" s="192"/>
    </row>
    <row r="39" spans="1:12" ht="33.75" customHeight="1" x14ac:dyDescent="0.25">
      <c r="A39" s="344" t="s">
        <v>145</v>
      </c>
      <c r="B39" s="344"/>
      <c r="C39" s="344"/>
      <c r="D39" s="344"/>
      <c r="E39" s="344"/>
      <c r="F39" s="344"/>
      <c r="G39" s="344"/>
      <c r="H39" s="344"/>
      <c r="I39" s="344"/>
      <c r="J39" s="344"/>
      <c r="K39" s="344"/>
      <c r="L39" s="190"/>
    </row>
    <row r="40" spans="1:12" ht="19.5" customHeight="1" x14ac:dyDescent="0.25">
      <c r="A40" s="344" t="s">
        <v>146</v>
      </c>
      <c r="B40" s="344"/>
      <c r="C40" s="344"/>
      <c r="D40" s="344"/>
      <c r="E40" s="344"/>
      <c r="F40" s="344"/>
      <c r="G40" s="344"/>
      <c r="H40" s="344"/>
      <c r="I40" s="344"/>
      <c r="J40" s="344"/>
      <c r="K40" s="344"/>
      <c r="L40" s="190"/>
    </row>
    <row r="41" spans="1:12" ht="18.75" x14ac:dyDescent="0.25">
      <c r="A41" s="345" t="s">
        <v>147</v>
      </c>
      <c r="B41" s="345"/>
      <c r="C41" s="345"/>
      <c r="D41" s="345"/>
      <c r="E41" s="345"/>
      <c r="F41" s="345"/>
      <c r="G41" s="345"/>
      <c r="H41" s="345"/>
      <c r="I41" s="345"/>
      <c r="J41" s="345"/>
      <c r="K41" s="345"/>
      <c r="L41" s="191"/>
    </row>
    <row r="42" spans="1:12" ht="18.75" x14ac:dyDescent="0.25">
      <c r="A42" s="345" t="s">
        <v>148</v>
      </c>
      <c r="B42" s="345"/>
      <c r="C42" s="345"/>
      <c r="D42" s="345"/>
      <c r="E42" s="345"/>
      <c r="F42" s="345"/>
      <c r="G42" s="345"/>
      <c r="H42" s="345"/>
      <c r="I42" s="345"/>
      <c r="J42" s="345"/>
      <c r="K42" s="345"/>
      <c r="L42" s="191"/>
    </row>
    <row r="43" spans="1:12" ht="33.75" customHeight="1" x14ac:dyDescent="0.25">
      <c r="A43" s="344" t="s">
        <v>149</v>
      </c>
      <c r="B43" s="344"/>
      <c r="C43" s="344"/>
      <c r="D43" s="344"/>
      <c r="E43" s="344"/>
      <c r="F43" s="344"/>
      <c r="G43" s="344"/>
      <c r="H43" s="344"/>
      <c r="I43" s="344"/>
      <c r="J43" s="344"/>
      <c r="K43" s="344"/>
      <c r="L43" s="190"/>
    </row>
    <row r="44" spans="1:12" x14ac:dyDescent="0.2">
      <c r="A44" s="272"/>
      <c r="B44" s="272"/>
      <c r="C44" s="272"/>
      <c r="D44" s="272"/>
      <c r="E44" s="272"/>
      <c r="F44" s="272"/>
      <c r="G44" s="272"/>
      <c r="H44" s="272"/>
      <c r="I44" s="272"/>
      <c r="J44" s="272"/>
      <c r="K44" s="272"/>
      <c r="L44" s="171"/>
    </row>
    <row r="45" spans="1:12" x14ac:dyDescent="0.2">
      <c r="A45" s="272"/>
      <c r="B45" s="272"/>
      <c r="C45" s="272"/>
      <c r="D45" s="272"/>
      <c r="E45" s="272"/>
      <c r="F45" s="272"/>
      <c r="G45" s="272"/>
      <c r="H45" s="272"/>
      <c r="I45" s="272"/>
      <c r="J45" s="272"/>
      <c r="K45" s="272"/>
      <c r="L45" s="171"/>
    </row>
    <row r="46" spans="1:12" x14ac:dyDescent="0.2">
      <c r="A46" s="272"/>
      <c r="B46" s="272"/>
      <c r="C46" s="272"/>
      <c r="D46" s="272"/>
      <c r="E46" s="272"/>
      <c r="F46" s="272"/>
      <c r="G46" s="272"/>
      <c r="H46" s="272"/>
      <c r="I46" s="272"/>
      <c r="J46" s="272"/>
      <c r="K46" s="272"/>
      <c r="L46" s="171"/>
    </row>
    <row r="47" spans="1:12" x14ac:dyDescent="0.2">
      <c r="A47" s="272"/>
      <c r="B47" s="272"/>
      <c r="C47" s="272"/>
      <c r="D47" s="272"/>
      <c r="E47" s="272"/>
      <c r="F47" s="272"/>
      <c r="G47" s="272"/>
      <c r="H47" s="272"/>
      <c r="I47" s="272"/>
      <c r="J47" s="272"/>
      <c r="K47" s="272"/>
      <c r="L47" s="171"/>
    </row>
    <row r="48" spans="1:12" x14ac:dyDescent="0.2">
      <c r="A48" s="272"/>
      <c r="B48" s="272"/>
      <c r="C48" s="272"/>
      <c r="D48" s="272"/>
      <c r="E48" s="272"/>
      <c r="F48" s="272"/>
      <c r="G48" s="272"/>
      <c r="H48" s="272"/>
      <c r="I48" s="272"/>
      <c r="J48" s="272"/>
      <c r="K48" s="272"/>
      <c r="L48" s="171"/>
    </row>
    <row r="49" spans="1:12" x14ac:dyDescent="0.2">
      <c r="A49" s="272"/>
      <c r="B49" s="272"/>
      <c r="C49" s="272"/>
      <c r="D49" s="272"/>
      <c r="E49" s="272"/>
      <c r="F49" s="272"/>
      <c r="G49" s="272"/>
      <c r="H49" s="272"/>
      <c r="I49" s="272"/>
      <c r="J49" s="272"/>
      <c r="K49" s="272"/>
      <c r="L49" s="171"/>
    </row>
    <row r="50" spans="1:12" x14ac:dyDescent="0.2">
      <c r="A50" s="272"/>
      <c r="B50" s="272"/>
      <c r="C50" s="272"/>
      <c r="D50" s="272"/>
      <c r="E50" s="272"/>
      <c r="F50" s="272"/>
      <c r="G50" s="272"/>
      <c r="H50" s="272"/>
      <c r="I50" s="272"/>
      <c r="J50" s="272"/>
      <c r="K50" s="272"/>
      <c r="L50" s="171"/>
    </row>
    <row r="51" spans="1:12" x14ac:dyDescent="0.2">
      <c r="A51" s="272"/>
      <c r="B51" s="272"/>
      <c r="C51" s="272"/>
      <c r="D51" s="272"/>
      <c r="E51" s="272"/>
      <c r="F51" s="272"/>
      <c r="G51" s="272"/>
      <c r="H51" s="272"/>
      <c r="I51" s="272"/>
      <c r="J51" s="272"/>
      <c r="K51" s="272"/>
      <c r="L51" s="171"/>
    </row>
    <row r="52" spans="1:12" x14ac:dyDescent="0.2">
      <c r="A52" s="272"/>
      <c r="B52" s="272"/>
      <c r="C52" s="272"/>
      <c r="D52" s="272"/>
      <c r="E52" s="272"/>
      <c r="F52" s="272"/>
      <c r="G52" s="272"/>
      <c r="H52" s="272"/>
      <c r="I52" s="272"/>
      <c r="J52" s="272"/>
      <c r="K52" s="272"/>
      <c r="L52" s="171"/>
    </row>
    <row r="53" spans="1:12" x14ac:dyDescent="0.2">
      <c r="A53" s="272"/>
      <c r="B53" s="272"/>
      <c r="C53" s="272"/>
      <c r="D53" s="272"/>
      <c r="E53" s="272"/>
      <c r="F53" s="272"/>
      <c r="G53" s="272"/>
      <c r="H53" s="272"/>
      <c r="I53" s="272"/>
      <c r="J53" s="272"/>
      <c r="K53" s="272"/>
      <c r="L53" s="171"/>
    </row>
    <row r="54" spans="1:12" x14ac:dyDescent="0.2">
      <c r="A54" s="272"/>
      <c r="B54" s="272"/>
      <c r="C54" s="272"/>
      <c r="D54" s="272"/>
      <c r="E54" s="272"/>
      <c r="F54" s="272"/>
      <c r="G54" s="272"/>
      <c r="H54" s="272"/>
      <c r="I54" s="272"/>
      <c r="J54" s="272"/>
      <c r="K54" s="272"/>
      <c r="L54" s="171"/>
    </row>
    <row r="55" spans="1:12" x14ac:dyDescent="0.2">
      <c r="A55" s="272"/>
      <c r="B55" s="272"/>
      <c r="C55" s="272"/>
      <c r="D55" s="272"/>
      <c r="E55" s="272"/>
      <c r="F55" s="272"/>
      <c r="G55" s="272"/>
      <c r="H55" s="272"/>
      <c r="I55" s="272"/>
      <c r="J55" s="272"/>
      <c r="K55" s="272"/>
      <c r="L55" s="171"/>
    </row>
    <row r="56" spans="1:12" x14ac:dyDescent="0.2">
      <c r="A56" s="272"/>
      <c r="B56" s="272"/>
      <c r="C56" s="272"/>
      <c r="D56" s="272"/>
      <c r="E56" s="272"/>
      <c r="F56" s="272"/>
      <c r="G56" s="272"/>
      <c r="H56" s="272"/>
      <c r="I56" s="272"/>
      <c r="J56" s="272"/>
      <c r="K56" s="272"/>
      <c r="L56" s="171"/>
    </row>
    <row r="57" spans="1:12" x14ac:dyDescent="0.2">
      <c r="A57" s="272"/>
      <c r="B57" s="272"/>
      <c r="C57" s="272"/>
      <c r="D57" s="272"/>
      <c r="E57" s="272"/>
      <c r="F57" s="272"/>
      <c r="G57" s="272"/>
      <c r="H57" s="272"/>
      <c r="I57" s="272"/>
      <c r="J57" s="272"/>
      <c r="K57" s="272"/>
      <c r="L57" s="171"/>
    </row>
    <row r="58" spans="1:12" x14ac:dyDescent="0.2">
      <c r="A58" s="272"/>
      <c r="B58" s="272"/>
      <c r="C58" s="272"/>
      <c r="D58" s="272"/>
      <c r="E58" s="272"/>
      <c r="F58" s="272"/>
      <c r="G58" s="272"/>
      <c r="H58" s="272"/>
      <c r="I58" s="272"/>
      <c r="J58" s="272"/>
      <c r="K58" s="272"/>
      <c r="L58" s="171"/>
    </row>
    <row r="59" spans="1:12" x14ac:dyDescent="0.2">
      <c r="A59" s="272"/>
      <c r="B59" s="272"/>
      <c r="C59" s="272"/>
      <c r="D59" s="272"/>
      <c r="E59" s="272"/>
      <c r="F59" s="272"/>
      <c r="G59" s="272"/>
      <c r="H59" s="272"/>
      <c r="I59" s="272"/>
      <c r="J59" s="272"/>
      <c r="K59" s="272"/>
      <c r="L59" s="171"/>
    </row>
  </sheetData>
  <mergeCells count="98">
    <mergeCell ref="L26:L27"/>
    <mergeCell ref="L35:L36"/>
    <mergeCell ref="F2:L2"/>
    <mergeCell ref="J6:J7"/>
    <mergeCell ref="K6:K7"/>
    <mergeCell ref="I26:I27"/>
    <mergeCell ref="J26:J27"/>
    <mergeCell ref="H26:H27"/>
    <mergeCell ref="W13:AW13"/>
    <mergeCell ref="B35:C36"/>
    <mergeCell ref="F35:F36"/>
    <mergeCell ref="G35:G36"/>
    <mergeCell ref="B28:C28"/>
    <mergeCell ref="B31:C31"/>
    <mergeCell ref="B32:C32"/>
    <mergeCell ref="B33:C33"/>
    <mergeCell ref="E26:E27"/>
    <mergeCell ref="B23:C23"/>
    <mergeCell ref="K26:K27"/>
    <mergeCell ref="I35:I36"/>
    <mergeCell ref="J35:J36"/>
    <mergeCell ref="K35:K36"/>
    <mergeCell ref="E35:E36"/>
    <mergeCell ref="H35:H36"/>
    <mergeCell ref="A59:K59"/>
    <mergeCell ref="A53:K53"/>
    <mergeCell ref="A54:K54"/>
    <mergeCell ref="A55:K55"/>
    <mergeCell ref="A56:K56"/>
    <mergeCell ref="A57:K57"/>
    <mergeCell ref="A49:K49"/>
    <mergeCell ref="A50:K50"/>
    <mergeCell ref="A51:K51"/>
    <mergeCell ref="A52:K52"/>
    <mergeCell ref="A58:K58"/>
    <mergeCell ref="A44:K44"/>
    <mergeCell ref="A45:K45"/>
    <mergeCell ref="A46:K46"/>
    <mergeCell ref="A47:K47"/>
    <mergeCell ref="A48:K48"/>
    <mergeCell ref="A39:K39"/>
    <mergeCell ref="A40:K40"/>
    <mergeCell ref="A41:K41"/>
    <mergeCell ref="A42:K42"/>
    <mergeCell ref="A43:K43"/>
    <mergeCell ref="A2:A3"/>
    <mergeCell ref="B8:C8"/>
    <mergeCell ref="B5:C5"/>
    <mergeCell ref="B6:C7"/>
    <mergeCell ref="A38:K38"/>
    <mergeCell ref="B9:C9"/>
    <mergeCell ref="B10:C10"/>
    <mergeCell ref="B15:C15"/>
    <mergeCell ref="B16:C16"/>
    <mergeCell ref="A6:A7"/>
    <mergeCell ref="A11:A12"/>
    <mergeCell ref="F26:F27"/>
    <mergeCell ref="G26:G27"/>
    <mergeCell ref="B24:C24"/>
    <mergeCell ref="B25:C25"/>
    <mergeCell ref="B22:C22"/>
    <mergeCell ref="B2:C3"/>
    <mergeCell ref="B4:C4"/>
    <mergeCell ref="B1:L1"/>
    <mergeCell ref="I11:I12"/>
    <mergeCell ref="J11:J12"/>
    <mergeCell ref="K11:K12"/>
    <mergeCell ref="D2:D3"/>
    <mergeCell ref="E2:E3"/>
    <mergeCell ref="G6:G7"/>
    <mergeCell ref="H6:H7"/>
    <mergeCell ref="I6:I7"/>
    <mergeCell ref="F6:F7"/>
    <mergeCell ref="D6:D7"/>
    <mergeCell ref="E6:E7"/>
    <mergeCell ref="L6:L7"/>
    <mergeCell ref="L11:L12"/>
    <mergeCell ref="B21:C21"/>
    <mergeCell ref="G11:G12"/>
    <mergeCell ref="H11:H12"/>
    <mergeCell ref="B19:C19"/>
    <mergeCell ref="B20:C20"/>
    <mergeCell ref="B17:C17"/>
    <mergeCell ref="B18:C18"/>
    <mergeCell ref="F11:F12"/>
    <mergeCell ref="B11:C12"/>
    <mergeCell ref="D11:D12"/>
    <mergeCell ref="E11:E12"/>
    <mergeCell ref="B13:C13"/>
    <mergeCell ref="B14:C14"/>
    <mergeCell ref="D35:D36"/>
    <mergeCell ref="B30:C30"/>
    <mergeCell ref="D26:D27"/>
    <mergeCell ref="B26:C27"/>
    <mergeCell ref="A35:A36"/>
    <mergeCell ref="A26:A27"/>
    <mergeCell ref="B34:C34"/>
    <mergeCell ref="B29:C29"/>
  </mergeCells>
  <pageMargins left="0.39370078740157483" right="0.19685039370078741" top="0.35433070866141736" bottom="0.39370078740157483" header="0.19685039370078741" footer="0.19685039370078741"/>
  <pageSetup paperSize="9" scale="80" orientation="landscape" r:id="rId1"/>
  <headerFooter differentOddEven="1" scaleWithDoc="0" alignWithMargins="0"/>
  <rowBreaks count="1" manualBreakCount="1">
    <brk id="10"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5"/>
  <sheetViews>
    <sheetView view="pageBreakPreview" zoomScale="70" zoomScaleNormal="75" zoomScaleSheetLayoutView="70" workbookViewId="0">
      <selection activeCell="H28" sqref="H28"/>
    </sheetView>
  </sheetViews>
  <sheetFormatPr defaultRowHeight="12.75" x14ac:dyDescent="0.25"/>
  <cols>
    <col min="1" max="1" width="52.85546875" style="13" customWidth="1"/>
    <col min="2" max="2" width="16.5703125" style="13" customWidth="1"/>
    <col min="3" max="3" width="18" style="13" hidden="1" customWidth="1"/>
    <col min="4" max="4" width="17.140625" style="13" hidden="1" customWidth="1"/>
    <col min="5" max="9" width="20.7109375" style="13" customWidth="1"/>
    <col min="10" max="11" width="13.42578125" style="13" customWidth="1"/>
    <col min="12" max="12" width="21.85546875" style="13" customWidth="1"/>
    <col min="13" max="16384" width="9.140625" style="13"/>
  </cols>
  <sheetData>
    <row r="1" spans="1:13" ht="33" customHeight="1" x14ac:dyDescent="0.25">
      <c r="A1" s="354" t="s">
        <v>150</v>
      </c>
      <c r="B1" s="354"/>
      <c r="C1" s="354"/>
      <c r="D1" s="354"/>
      <c r="E1" s="354"/>
      <c r="F1" s="354"/>
      <c r="G1" s="354"/>
      <c r="H1" s="354"/>
      <c r="I1" s="354"/>
      <c r="J1" s="41"/>
      <c r="K1" s="41"/>
    </row>
    <row r="2" spans="1:13" ht="18.75" customHeight="1" x14ac:dyDescent="0.25">
      <c r="A2" s="355" t="s">
        <v>294</v>
      </c>
      <c r="B2" s="355"/>
      <c r="C2" s="355"/>
      <c r="D2" s="355"/>
      <c r="E2" s="355"/>
      <c r="F2" s="355"/>
      <c r="G2" s="355"/>
      <c r="H2" s="355"/>
      <c r="I2" s="355"/>
      <c r="J2" s="36"/>
      <c r="K2" s="36"/>
    </row>
    <row r="3" spans="1:13" x14ac:dyDescent="0.25">
      <c r="A3" s="1"/>
      <c r="B3" s="14"/>
      <c r="C3" s="14"/>
      <c r="D3" s="14"/>
      <c r="E3" s="14"/>
      <c r="F3" s="14"/>
      <c r="G3" s="14"/>
      <c r="H3" s="14"/>
      <c r="I3" s="14"/>
      <c r="J3" s="14"/>
      <c r="K3" s="14"/>
    </row>
    <row r="4" spans="1:13" x14ac:dyDescent="0.25">
      <c r="A4" s="14"/>
      <c r="B4" s="14"/>
      <c r="C4" s="14"/>
      <c r="D4" s="14"/>
      <c r="E4" s="14"/>
      <c r="F4" s="14"/>
      <c r="G4" s="14"/>
      <c r="H4" s="14"/>
      <c r="I4" s="14"/>
      <c r="J4" s="14"/>
      <c r="K4" s="14"/>
    </row>
    <row r="5" spans="1:13" ht="15.75" customHeight="1" x14ac:dyDescent="0.25">
      <c r="A5" s="353" t="s">
        <v>0</v>
      </c>
      <c r="B5" s="353" t="s">
        <v>41</v>
      </c>
      <c r="C5" s="83" t="s">
        <v>212</v>
      </c>
      <c r="D5" s="83" t="s">
        <v>213</v>
      </c>
      <c r="E5" s="224" t="s">
        <v>295</v>
      </c>
      <c r="F5" s="224" t="s">
        <v>296</v>
      </c>
      <c r="G5" s="224" t="s">
        <v>297</v>
      </c>
      <c r="H5" s="224" t="s">
        <v>298</v>
      </c>
      <c r="I5" s="224" t="s">
        <v>299</v>
      </c>
      <c r="J5" s="14"/>
      <c r="K5" s="14"/>
    </row>
    <row r="6" spans="1:13" ht="31.5" x14ac:dyDescent="0.25">
      <c r="A6" s="353"/>
      <c r="B6" s="353"/>
      <c r="C6" s="42" t="s">
        <v>151</v>
      </c>
      <c r="D6" s="42" t="s">
        <v>152</v>
      </c>
      <c r="E6" s="42" t="s">
        <v>153</v>
      </c>
      <c r="F6" s="42" t="s">
        <v>154</v>
      </c>
      <c r="G6" s="42" t="s">
        <v>155</v>
      </c>
      <c r="H6" s="83" t="s">
        <v>214</v>
      </c>
      <c r="I6" s="193" t="s">
        <v>258</v>
      </c>
      <c r="J6" s="14">
        <v>211</v>
      </c>
      <c r="K6" s="14">
        <v>2022</v>
      </c>
      <c r="L6" s="13">
        <v>2023</v>
      </c>
      <c r="M6" s="13">
        <v>2024</v>
      </c>
    </row>
    <row r="7" spans="1:13" x14ac:dyDescent="0.25">
      <c r="A7" s="43">
        <v>1</v>
      </c>
      <c r="B7" s="43">
        <v>2</v>
      </c>
      <c r="C7" s="43">
        <v>3</v>
      </c>
      <c r="D7" s="43">
        <v>4</v>
      </c>
      <c r="E7" s="43">
        <v>5</v>
      </c>
      <c r="F7" s="43">
        <v>6</v>
      </c>
      <c r="G7" s="44">
        <v>7</v>
      </c>
      <c r="H7" s="43">
        <v>8</v>
      </c>
      <c r="I7" s="43">
        <v>8</v>
      </c>
      <c r="J7" s="14"/>
      <c r="K7" s="14"/>
    </row>
    <row r="8" spans="1:13" ht="31.5" x14ac:dyDescent="0.25">
      <c r="A8" s="45" t="s">
        <v>50</v>
      </c>
      <c r="B8" s="43" t="s">
        <v>3</v>
      </c>
      <c r="C8" s="43" t="s">
        <v>3</v>
      </c>
      <c r="D8" s="43" t="s">
        <v>3</v>
      </c>
      <c r="E8" s="43" t="s">
        <v>3</v>
      </c>
      <c r="F8" s="43" t="s">
        <v>3</v>
      </c>
      <c r="G8" s="44" t="s">
        <v>3</v>
      </c>
      <c r="H8" s="43" t="s">
        <v>3</v>
      </c>
      <c r="I8" s="43" t="s">
        <v>3</v>
      </c>
      <c r="J8" s="146"/>
      <c r="K8" s="146">
        <f>('Стр.2-8'!G83+'Стр.2-8'!G84+'Стр.2-8'!G129+'Стр.2-8'!G154+'Стр.2-8'!G165+'Стр.2-8'!G218+'Стр.2-8'!G219+'Стр.2-8'!G239)/1000</f>
        <v>33298.964329999995</v>
      </c>
      <c r="L8" s="146">
        <f>('Стр.2-8'!H83+'Стр.2-8'!H84+'Стр.2-8'!H129+'Стр.2-8'!H154+'Стр.2-8'!H165+'Стр.2-8'!H218+'Стр.2-8'!H219+'Стр.2-8'!H239)/1000</f>
        <v>30686.318959999997</v>
      </c>
      <c r="M8" s="146">
        <f>('Стр.2-8'!I83+'Стр.2-8'!I84+'Стр.2-8'!I129+'Стр.2-8'!I154+'Стр.2-8'!I165+'Стр.2-8'!I218+'Стр.2-8'!I219+'Стр.2-8'!I239)/1000</f>
        <v>31140.191519999997</v>
      </c>
    </row>
    <row r="9" spans="1:13" ht="15.75" x14ac:dyDescent="0.25">
      <c r="A9" s="45" t="s">
        <v>27</v>
      </c>
      <c r="B9" s="42" t="s">
        <v>23</v>
      </c>
      <c r="C9" s="134">
        <v>12492.9</v>
      </c>
      <c r="D9" s="134">
        <f>D12+D14</f>
        <v>11945.430000000002</v>
      </c>
      <c r="E9" s="134">
        <f>E12+E14</f>
        <v>12786.510000000002</v>
      </c>
      <c r="F9" s="134">
        <f t="shared" ref="F9:H9" si="0">F12+F14</f>
        <v>11184.77</v>
      </c>
      <c r="G9" s="134">
        <f t="shared" si="0"/>
        <v>11184.77</v>
      </c>
      <c r="H9" s="134">
        <f t="shared" si="0"/>
        <v>11184.77</v>
      </c>
      <c r="I9" s="134">
        <f t="shared" ref="I9" si="1">I12+I14</f>
        <v>11184.77</v>
      </c>
      <c r="J9" s="146"/>
      <c r="K9" s="146">
        <f>E9+E16</f>
        <v>33298.960000000006</v>
      </c>
      <c r="L9" s="146">
        <f>F9+F16</f>
        <v>30686.32</v>
      </c>
      <c r="M9" s="146">
        <f t="shared" ref="M9" si="2">G9+G16</f>
        <v>31140.19</v>
      </c>
    </row>
    <row r="10" spans="1:13" ht="15.75" x14ac:dyDescent="0.25">
      <c r="A10" s="46" t="s">
        <v>36</v>
      </c>
      <c r="B10" s="42" t="s">
        <v>23</v>
      </c>
      <c r="C10" s="134">
        <v>4704.3599999999997</v>
      </c>
      <c r="D10" s="134">
        <f>D13+D15</f>
        <v>5043.7371428571432</v>
      </c>
      <c r="E10" s="134">
        <f t="shared" ref="E10:H10" si="3">E13+E15</f>
        <v>5501.9457142857154</v>
      </c>
      <c r="F10" s="134">
        <f t="shared" si="3"/>
        <v>4496.4185714285704</v>
      </c>
      <c r="G10" s="134">
        <f t="shared" si="3"/>
        <v>4497.4185714285704</v>
      </c>
      <c r="H10" s="134">
        <f t="shared" si="3"/>
        <v>4497.4185714285704</v>
      </c>
      <c r="I10" s="134">
        <f t="shared" ref="I10" si="4">I13+I15</f>
        <v>4497.4185714285704</v>
      </c>
      <c r="J10" s="146"/>
      <c r="K10" s="146">
        <f t="shared" ref="K10:L10" si="5">K8-K9</f>
        <v>4.3299999888404272E-3</v>
      </c>
      <c r="L10" s="146">
        <f t="shared" si="5"/>
        <v>-1.0400000028312206E-3</v>
      </c>
      <c r="M10" s="154">
        <f>M8-M9</f>
        <v>1.5199999979813583E-3</v>
      </c>
    </row>
    <row r="11" spans="1:13" ht="15.75" x14ac:dyDescent="0.25">
      <c r="A11" s="46" t="s">
        <v>2</v>
      </c>
      <c r="B11" s="42"/>
      <c r="C11" s="134"/>
      <c r="D11" s="134"/>
      <c r="E11" s="134"/>
      <c r="F11" s="134"/>
      <c r="G11" s="134"/>
      <c r="H11" s="134"/>
      <c r="I11" s="134"/>
      <c r="J11" s="14"/>
      <c r="K11" s="14"/>
    </row>
    <row r="12" spans="1:13" ht="31.5" x14ac:dyDescent="0.25">
      <c r="A12" s="46" t="s">
        <v>156</v>
      </c>
      <c r="B12" s="42" t="s">
        <v>23</v>
      </c>
      <c r="C12" s="134">
        <v>1660.1</v>
      </c>
      <c r="D12" s="134">
        <v>1116.53</v>
      </c>
      <c r="E12" s="134">
        <f>1389.68+342.02</f>
        <v>1731.7</v>
      </c>
      <c r="F12" s="134">
        <v>1679.38</v>
      </c>
      <c r="G12" s="134">
        <v>1679.38</v>
      </c>
      <c r="H12" s="134">
        <f t="shared" ref="H12:I15" si="6">G12</f>
        <v>1679.38</v>
      </c>
      <c r="I12" s="134">
        <f t="shared" si="6"/>
        <v>1679.38</v>
      </c>
      <c r="J12" s="14"/>
      <c r="K12" s="14"/>
    </row>
    <row r="13" spans="1:13" ht="15.75" x14ac:dyDescent="0.25">
      <c r="A13" s="46" t="s">
        <v>36</v>
      </c>
      <c r="B13" s="42" t="s">
        <v>23</v>
      </c>
      <c r="C13" s="134">
        <v>674.3</v>
      </c>
      <c r="D13" s="134">
        <v>402.78</v>
      </c>
      <c r="E13" s="134">
        <f>582.67+181.5</f>
        <v>764.17</v>
      </c>
      <c r="F13" s="134">
        <v>422.68</v>
      </c>
      <c r="G13" s="134">
        <v>423.68</v>
      </c>
      <c r="H13" s="134">
        <f t="shared" si="6"/>
        <v>423.68</v>
      </c>
      <c r="I13" s="134">
        <f t="shared" si="6"/>
        <v>423.68</v>
      </c>
      <c r="J13" s="14"/>
      <c r="K13" s="14"/>
    </row>
    <row r="14" spans="1:13" ht="31.5" x14ac:dyDescent="0.25">
      <c r="A14" s="46" t="s">
        <v>157</v>
      </c>
      <c r="B14" s="42" t="s">
        <v>23</v>
      </c>
      <c r="C14" s="134">
        <v>10832.8</v>
      </c>
      <c r="D14" s="134">
        <f>5141.83+5479.37-(55.56*12)+285.1-153.23+742.55</f>
        <v>10828.900000000001</v>
      </c>
      <c r="E14" s="134">
        <f>9205.95+2114.88-96.93-167.18-15.25+13.34</f>
        <v>11054.810000000001</v>
      </c>
      <c r="F14" s="134">
        <f>9505.39</f>
        <v>9505.39</v>
      </c>
      <c r="G14" s="134">
        <f>9505.39</f>
        <v>9505.39</v>
      </c>
      <c r="H14" s="134">
        <f t="shared" si="6"/>
        <v>9505.39</v>
      </c>
      <c r="I14" s="134">
        <f t="shared" si="6"/>
        <v>9505.39</v>
      </c>
      <c r="J14" s="14"/>
      <c r="K14" s="14"/>
    </row>
    <row r="15" spans="1:13" ht="15.75" x14ac:dyDescent="0.25">
      <c r="A15" s="46" t="s">
        <v>36</v>
      </c>
      <c r="B15" s="42" t="s">
        <v>23</v>
      </c>
      <c r="C15" s="134">
        <v>6591.5</v>
      </c>
      <c r="D15" s="134">
        <f>D14*30/70</f>
        <v>4640.9571428571435</v>
      </c>
      <c r="E15" s="134">
        <f t="shared" ref="E15:G15" si="7">E14*30/70</f>
        <v>4737.7757142857154</v>
      </c>
      <c r="F15" s="134">
        <f t="shared" si="7"/>
        <v>4073.7385714285706</v>
      </c>
      <c r="G15" s="134">
        <f t="shared" si="7"/>
        <v>4073.7385714285706</v>
      </c>
      <c r="H15" s="134">
        <f t="shared" si="6"/>
        <v>4073.7385714285706</v>
      </c>
      <c r="I15" s="134">
        <f t="shared" si="6"/>
        <v>4073.7385714285706</v>
      </c>
      <c r="J15" s="14"/>
      <c r="K15" s="14"/>
    </row>
    <row r="16" spans="1:13" ht="63" x14ac:dyDescent="0.25">
      <c r="A16" s="45" t="s">
        <v>42</v>
      </c>
      <c r="B16" s="42" t="s">
        <v>23</v>
      </c>
      <c r="C16" s="134">
        <v>21353.759999999998</v>
      </c>
      <c r="D16" s="134">
        <f>17412.46+921.87</f>
        <v>18334.329999999998</v>
      </c>
      <c r="E16" s="134">
        <f>E18+921.87</f>
        <v>20512.45</v>
      </c>
      <c r="F16" s="134">
        <f>19373.17+128.38</f>
        <v>19501.55</v>
      </c>
      <c r="G16" s="134">
        <f>19373.17+582.25</f>
        <v>19955.419999999998</v>
      </c>
      <c r="H16" s="134">
        <v>19373.169999999998</v>
      </c>
      <c r="I16" s="134">
        <v>19373.169999999998</v>
      </c>
      <c r="J16" s="14"/>
      <c r="K16" s="14"/>
    </row>
    <row r="17" spans="1:11" ht="15.75" x14ac:dyDescent="0.25">
      <c r="A17" s="46" t="s">
        <v>28</v>
      </c>
      <c r="B17" s="42"/>
      <c r="C17" s="134"/>
      <c r="D17" s="134"/>
      <c r="E17" s="134"/>
      <c r="F17" s="134"/>
      <c r="G17" s="134"/>
      <c r="H17" s="134"/>
      <c r="I17" s="134"/>
      <c r="J17" s="14"/>
      <c r="K17" s="14"/>
    </row>
    <row r="18" spans="1:11" ht="15.75" x14ac:dyDescent="0.25">
      <c r="A18" s="46" t="s">
        <v>215</v>
      </c>
      <c r="B18" s="83" t="s">
        <v>23</v>
      </c>
      <c r="C18" s="134">
        <v>20185.36</v>
      </c>
      <c r="D18" s="134">
        <f>17412.46</f>
        <v>17412.46</v>
      </c>
      <c r="E18" s="134">
        <f>17710.52+1880.06</f>
        <v>19590.580000000002</v>
      </c>
      <c r="F18" s="134">
        <f>21500.63-2140.77</f>
        <v>19359.86</v>
      </c>
      <c r="G18" s="134">
        <v>21500.63</v>
      </c>
      <c r="H18" s="134">
        <v>21500.63</v>
      </c>
      <c r="I18" s="134">
        <v>21500.63</v>
      </c>
      <c r="J18" s="14"/>
      <c r="K18" s="14"/>
    </row>
    <row r="19" spans="1:11" ht="15.75" x14ac:dyDescent="0.25">
      <c r="A19" s="46" t="s">
        <v>216</v>
      </c>
      <c r="B19" s="42" t="s">
        <v>23</v>
      </c>
      <c r="C19" s="134">
        <v>12529</v>
      </c>
      <c r="D19" s="134">
        <v>12065.33</v>
      </c>
      <c r="E19" s="134">
        <f>12271.86+600</f>
        <v>12871.86</v>
      </c>
      <c r="F19" s="134">
        <v>12228.92</v>
      </c>
      <c r="G19" s="134">
        <v>12228.92</v>
      </c>
      <c r="H19" s="134">
        <v>12228.92</v>
      </c>
      <c r="I19" s="134">
        <v>12228.92</v>
      </c>
      <c r="J19" s="14"/>
      <c r="K19" s="14"/>
    </row>
    <row r="20" spans="1:11" ht="31.5" x14ac:dyDescent="0.25">
      <c r="A20" s="45" t="s">
        <v>158</v>
      </c>
      <c r="B20" s="42" t="s">
        <v>22</v>
      </c>
      <c r="C20" s="83">
        <v>59.73</v>
      </c>
      <c r="D20" s="83">
        <v>59.19</v>
      </c>
      <c r="E20" s="144">
        <v>59.64</v>
      </c>
      <c r="F20" s="144">
        <v>61.19</v>
      </c>
      <c r="G20" s="144">
        <v>59.19</v>
      </c>
      <c r="H20" s="144">
        <v>59.19</v>
      </c>
      <c r="I20" s="193">
        <v>59.19</v>
      </c>
      <c r="J20" s="14"/>
      <c r="K20" s="14"/>
    </row>
    <row r="21" spans="1:11" ht="15.75" x14ac:dyDescent="0.25">
      <c r="A21" s="46" t="s">
        <v>2</v>
      </c>
      <c r="B21" s="42"/>
      <c r="C21" s="83"/>
      <c r="D21" s="83"/>
      <c r="E21" s="144"/>
      <c r="F21" s="144"/>
      <c r="G21" s="144"/>
      <c r="H21" s="144"/>
      <c r="I21" s="193"/>
      <c r="J21" s="14"/>
      <c r="K21" s="14"/>
    </row>
    <row r="22" spans="1:11" ht="31.5" x14ac:dyDescent="0.25">
      <c r="A22" s="46" t="s">
        <v>159</v>
      </c>
      <c r="B22" s="42" t="s">
        <v>22</v>
      </c>
      <c r="C22" s="83">
        <v>2</v>
      </c>
      <c r="D22" s="83">
        <v>2</v>
      </c>
      <c r="E22" s="144">
        <v>2</v>
      </c>
      <c r="F22" s="144">
        <v>2</v>
      </c>
      <c r="G22" s="144">
        <v>2</v>
      </c>
      <c r="H22" s="144">
        <v>2</v>
      </c>
      <c r="I22" s="193">
        <v>2</v>
      </c>
      <c r="J22" s="14"/>
      <c r="K22" s="14"/>
    </row>
    <row r="23" spans="1:11" ht="31.5" x14ac:dyDescent="0.25">
      <c r="A23" s="46" t="s">
        <v>51</v>
      </c>
      <c r="B23" s="42" t="s">
        <v>22</v>
      </c>
      <c r="C23" s="83">
        <v>29.33</v>
      </c>
      <c r="D23" s="83">
        <f>26.78+0.46</f>
        <v>27.240000000000002</v>
      </c>
      <c r="E23" s="144">
        <v>27.18</v>
      </c>
      <c r="F23" s="144">
        <v>26.85</v>
      </c>
      <c r="G23" s="144">
        <f t="shared" ref="G23:I23" si="8">26.78+0.46</f>
        <v>27.240000000000002</v>
      </c>
      <c r="H23" s="144">
        <f t="shared" si="8"/>
        <v>27.240000000000002</v>
      </c>
      <c r="I23" s="193">
        <f t="shared" si="8"/>
        <v>27.240000000000002</v>
      </c>
      <c r="J23" s="14"/>
      <c r="K23" s="14"/>
    </row>
    <row r="24" spans="1:11" ht="47.25" x14ac:dyDescent="0.25">
      <c r="A24" s="45" t="s">
        <v>160</v>
      </c>
      <c r="B24" s="42" t="s">
        <v>22</v>
      </c>
      <c r="C24" s="83">
        <v>60</v>
      </c>
      <c r="D24" s="83">
        <v>64</v>
      </c>
      <c r="E24" s="144">
        <v>63</v>
      </c>
      <c r="F24" s="144">
        <v>63</v>
      </c>
      <c r="G24" s="144">
        <v>64</v>
      </c>
      <c r="H24" s="144">
        <v>64</v>
      </c>
      <c r="I24" s="193">
        <v>64</v>
      </c>
      <c r="J24" s="14"/>
      <c r="K24" s="14"/>
    </row>
    <row r="25" spans="1:11" ht="15.75" x14ac:dyDescent="0.25">
      <c r="A25" s="46" t="s">
        <v>2</v>
      </c>
      <c r="B25" s="42"/>
      <c r="C25" s="83"/>
      <c r="D25" s="83"/>
      <c r="E25" s="144"/>
      <c r="F25" s="144"/>
      <c r="G25" s="144"/>
      <c r="H25" s="144"/>
      <c r="I25" s="193"/>
      <c r="J25" s="14"/>
      <c r="K25" s="14"/>
    </row>
    <row r="26" spans="1:11" ht="47.25" x14ac:dyDescent="0.25">
      <c r="A26" s="46" t="s">
        <v>52</v>
      </c>
      <c r="B26" s="42" t="s">
        <v>22</v>
      </c>
      <c r="C26" s="83">
        <v>2</v>
      </c>
      <c r="D26" s="83">
        <v>2</v>
      </c>
      <c r="E26" s="144">
        <v>2</v>
      </c>
      <c r="F26" s="144">
        <v>2</v>
      </c>
      <c r="G26" s="144">
        <v>2</v>
      </c>
      <c r="H26" s="144">
        <v>2</v>
      </c>
      <c r="I26" s="193">
        <v>2</v>
      </c>
      <c r="J26" s="14"/>
      <c r="K26" s="14"/>
    </row>
    <row r="27" spans="1:11" ht="47.25" x14ac:dyDescent="0.25">
      <c r="A27" s="46" t="s">
        <v>53</v>
      </c>
      <c r="B27" s="42" t="s">
        <v>22</v>
      </c>
      <c r="C27" s="83">
        <v>29</v>
      </c>
      <c r="D27" s="83">
        <v>28</v>
      </c>
      <c r="E27" s="144">
        <v>29</v>
      </c>
      <c r="F27" s="144">
        <v>28</v>
      </c>
      <c r="G27" s="144">
        <v>28</v>
      </c>
      <c r="H27" s="144">
        <v>28</v>
      </c>
      <c r="I27" s="193">
        <v>28</v>
      </c>
      <c r="J27" s="14"/>
      <c r="K27" s="14"/>
    </row>
    <row r="28" spans="1:11" ht="63" x14ac:dyDescent="0.25">
      <c r="A28" s="45" t="s">
        <v>43</v>
      </c>
      <c r="B28" s="42" t="s">
        <v>22</v>
      </c>
      <c r="C28" s="83">
        <v>28.4</v>
      </c>
      <c r="D28" s="134">
        <f>D30+1.05+0.21</f>
        <v>29.97</v>
      </c>
      <c r="E28" s="134">
        <v>30.45</v>
      </c>
      <c r="F28" s="134">
        <f>F30+1.05+0.21</f>
        <v>29.97</v>
      </c>
      <c r="G28" s="134">
        <f t="shared" ref="G28:H28" si="9">G30+1.05+0.21</f>
        <v>29.97</v>
      </c>
      <c r="H28" s="134">
        <f t="shared" si="9"/>
        <v>29.97</v>
      </c>
      <c r="I28" s="134">
        <f t="shared" ref="I28" si="10">I30+1.05+0.21</f>
        <v>29.97</v>
      </c>
      <c r="J28" s="14"/>
      <c r="K28" s="14"/>
    </row>
    <row r="29" spans="1:11" ht="15.75" x14ac:dyDescent="0.25">
      <c r="A29" s="46" t="s">
        <v>28</v>
      </c>
      <c r="B29" s="42"/>
      <c r="C29" s="83"/>
      <c r="D29" s="83"/>
      <c r="E29" s="144"/>
      <c r="F29" s="144"/>
      <c r="G29" s="144"/>
      <c r="H29" s="144"/>
      <c r="I29" s="193"/>
    </row>
    <row r="30" spans="1:11" ht="15.75" x14ac:dyDescent="0.25">
      <c r="A30" s="46" t="s">
        <v>215</v>
      </c>
      <c r="B30" s="83" t="s">
        <v>23</v>
      </c>
      <c r="C30" s="134">
        <v>28.4</v>
      </c>
      <c r="D30" s="134">
        <f>28.33+0.38</f>
        <v>28.709999999999997</v>
      </c>
      <c r="E30" s="134">
        <v>29.16</v>
      </c>
      <c r="F30" s="134">
        <f t="shared" ref="F30:I30" si="11">28.33+0.38</f>
        <v>28.709999999999997</v>
      </c>
      <c r="G30" s="134">
        <f t="shared" si="11"/>
        <v>28.709999999999997</v>
      </c>
      <c r="H30" s="134">
        <f t="shared" si="11"/>
        <v>28.709999999999997</v>
      </c>
      <c r="I30" s="134">
        <f t="shared" si="11"/>
        <v>28.709999999999997</v>
      </c>
      <c r="J30" s="14"/>
      <c r="K30" s="14"/>
    </row>
    <row r="31" spans="1:11" ht="15.75" x14ac:dyDescent="0.25">
      <c r="A31" s="46" t="s">
        <v>216</v>
      </c>
      <c r="B31" s="83" t="s">
        <v>23</v>
      </c>
      <c r="C31" s="134">
        <v>20.399999999999999</v>
      </c>
      <c r="D31" s="134">
        <f>20.33</f>
        <v>20.329999999999998</v>
      </c>
      <c r="E31" s="134">
        <v>20.61</v>
      </c>
      <c r="F31" s="134">
        <f t="shared" ref="F31:I31" si="12">20.33</f>
        <v>20.329999999999998</v>
      </c>
      <c r="G31" s="134">
        <f t="shared" si="12"/>
        <v>20.329999999999998</v>
      </c>
      <c r="H31" s="134">
        <f t="shared" si="12"/>
        <v>20.329999999999998</v>
      </c>
      <c r="I31" s="134">
        <f t="shared" si="12"/>
        <v>20.329999999999998</v>
      </c>
      <c r="J31" s="14"/>
      <c r="K31" s="14"/>
    </row>
    <row r="32" spans="1:11" ht="78.75" x14ac:dyDescent="0.25">
      <c r="A32" s="45" t="s">
        <v>34</v>
      </c>
      <c r="B32" s="42" t="s">
        <v>24</v>
      </c>
      <c r="C32" s="134">
        <v>49700</v>
      </c>
      <c r="D32" s="134">
        <v>49700</v>
      </c>
      <c r="E32" s="134">
        <v>53553.2</v>
      </c>
      <c r="F32" s="134">
        <v>49700</v>
      </c>
      <c r="G32" s="134">
        <v>49700</v>
      </c>
      <c r="H32" s="134">
        <v>49700</v>
      </c>
      <c r="I32" s="134">
        <v>49700</v>
      </c>
    </row>
    <row r="33" spans="1:11" ht="31.5" x14ac:dyDescent="0.25">
      <c r="A33" s="45" t="s">
        <v>35</v>
      </c>
      <c r="B33" s="42" t="s">
        <v>24</v>
      </c>
      <c r="C33" s="43" t="s">
        <v>3</v>
      </c>
      <c r="D33" s="43" t="s">
        <v>3</v>
      </c>
      <c r="E33" s="43" t="s">
        <v>3</v>
      </c>
      <c r="F33" s="43" t="s">
        <v>3</v>
      </c>
      <c r="G33" s="43" t="s">
        <v>3</v>
      </c>
      <c r="H33" s="43"/>
      <c r="I33" s="43"/>
    </row>
    <row r="34" spans="1:11" ht="47.25" x14ac:dyDescent="0.25">
      <c r="A34" s="46" t="s">
        <v>44</v>
      </c>
      <c r="B34" s="42"/>
      <c r="C34" s="134">
        <f>(C35+C36)/2</f>
        <v>49628.5</v>
      </c>
      <c r="D34" s="134">
        <f t="shared" ref="D34:H34" si="13">(D35+D36)/2</f>
        <v>53351.634999999995</v>
      </c>
      <c r="E34" s="134">
        <f t="shared" si="13"/>
        <v>56350.5</v>
      </c>
      <c r="F34" s="134">
        <f t="shared" si="13"/>
        <v>49628.5</v>
      </c>
      <c r="G34" s="134">
        <f t="shared" si="13"/>
        <v>49628.5</v>
      </c>
      <c r="H34" s="134">
        <f t="shared" si="13"/>
        <v>49628.5</v>
      </c>
      <c r="I34" s="134">
        <f t="shared" ref="I34" si="14">(I35+I36)/2</f>
        <v>49628.5</v>
      </c>
    </row>
    <row r="35" spans="1:11" ht="15.75" x14ac:dyDescent="0.25">
      <c r="A35" s="46" t="s">
        <v>215</v>
      </c>
      <c r="B35" s="83" t="s">
        <v>24</v>
      </c>
      <c r="C35" s="147">
        <v>48847.26</v>
      </c>
      <c r="D35" s="147">
        <v>54331.24</v>
      </c>
      <c r="E35" s="147">
        <v>57065</v>
      </c>
      <c r="F35" s="147">
        <v>48847.26</v>
      </c>
      <c r="G35" s="147">
        <v>48847.26</v>
      </c>
      <c r="H35" s="147">
        <v>48847.26</v>
      </c>
      <c r="I35" s="147">
        <v>48847.26</v>
      </c>
      <c r="J35" s="14"/>
      <c r="K35" s="14"/>
    </row>
    <row r="36" spans="1:11" ht="15.75" x14ac:dyDescent="0.25">
      <c r="A36" s="46" t="s">
        <v>216</v>
      </c>
      <c r="B36" s="83" t="s">
        <v>24</v>
      </c>
      <c r="C36" s="147">
        <v>50409.74</v>
      </c>
      <c r="D36" s="147">
        <v>52372.03</v>
      </c>
      <c r="E36" s="147">
        <v>55636</v>
      </c>
      <c r="F36" s="147">
        <v>50409.74</v>
      </c>
      <c r="G36" s="147">
        <v>50409.74</v>
      </c>
      <c r="H36" s="147">
        <v>50409.74</v>
      </c>
      <c r="I36" s="147">
        <v>50409.74</v>
      </c>
      <c r="J36" s="14"/>
      <c r="K36" s="14"/>
    </row>
    <row r="37" spans="1:11" ht="47.25" x14ac:dyDescent="0.25">
      <c r="A37" s="45" t="s">
        <v>161</v>
      </c>
      <c r="B37" s="42" t="s">
        <v>25</v>
      </c>
      <c r="C37" s="135">
        <f t="shared" ref="C37:H37" si="15">((C12/C22/12)/((C9+C16)/C20/12))*100</f>
        <v>146.48088319497404</v>
      </c>
      <c r="D37" s="135">
        <f t="shared" si="15"/>
        <v>109.12802925122259</v>
      </c>
      <c r="E37" s="135">
        <f>((E12/E22/12)/((E9+E16)/E20/12))*100</f>
        <v>155.07779822553013</v>
      </c>
      <c r="F37" s="135">
        <f t="shared" si="15"/>
        <v>167.43823012990805</v>
      </c>
      <c r="G37" s="135">
        <f t="shared" si="15"/>
        <v>159.60484216698745</v>
      </c>
      <c r="H37" s="135">
        <f t="shared" si="15"/>
        <v>162.64594766532042</v>
      </c>
      <c r="I37" s="135">
        <f t="shared" ref="I37" si="16">((I12/I22/12)/((I9+I16)/I20/12))*100</f>
        <v>162.64594766532042</v>
      </c>
    </row>
    <row r="38" spans="1:11" ht="63" x14ac:dyDescent="0.25">
      <c r="A38" s="45" t="s">
        <v>45</v>
      </c>
      <c r="B38" s="42" t="s">
        <v>25</v>
      </c>
      <c r="C38" s="43" t="s">
        <v>3</v>
      </c>
      <c r="D38" s="43" t="s">
        <v>3</v>
      </c>
      <c r="E38" s="43" t="s">
        <v>3</v>
      </c>
      <c r="F38" s="43" t="s">
        <v>3</v>
      </c>
      <c r="G38" s="43" t="s">
        <v>3</v>
      </c>
      <c r="H38" s="43"/>
      <c r="I38" s="43"/>
    </row>
    <row r="39" spans="1:11" ht="47.25" x14ac:dyDescent="0.25">
      <c r="A39" s="46" t="s">
        <v>44</v>
      </c>
      <c r="B39" s="42"/>
      <c r="C39" s="134">
        <f>C34/C32*100</f>
        <v>99.856136820925556</v>
      </c>
      <c r="D39" s="134">
        <f>D34/D32*100</f>
        <v>107.34735412474848</v>
      </c>
      <c r="E39" s="134">
        <f t="shared" ref="E39:H39" si="17">E34/E32*100</f>
        <v>105.22340401694017</v>
      </c>
      <c r="F39" s="134">
        <f t="shared" si="17"/>
        <v>99.856136820925556</v>
      </c>
      <c r="G39" s="134">
        <f t="shared" si="17"/>
        <v>99.856136820925556</v>
      </c>
      <c r="H39" s="134">
        <f t="shared" si="17"/>
        <v>99.856136820925556</v>
      </c>
      <c r="I39" s="134">
        <f t="shared" ref="I39" si="18">I34/I32*100</f>
        <v>99.856136820925556</v>
      </c>
    </row>
    <row r="40" spans="1:11" ht="15.75" x14ac:dyDescent="0.25">
      <c r="A40" s="46"/>
      <c r="B40" s="42" t="s">
        <v>25</v>
      </c>
      <c r="C40" s="43"/>
      <c r="D40" s="43"/>
      <c r="E40" s="43"/>
      <c r="F40" s="43"/>
      <c r="G40" s="43"/>
      <c r="H40" s="43"/>
      <c r="I40" s="43"/>
    </row>
    <row r="41" spans="1:11" ht="31.5" x14ac:dyDescent="0.25">
      <c r="A41" s="45" t="s">
        <v>162</v>
      </c>
      <c r="B41" s="43" t="s">
        <v>3</v>
      </c>
      <c r="C41" s="43" t="s">
        <v>3</v>
      </c>
      <c r="D41" s="43" t="s">
        <v>3</v>
      </c>
      <c r="E41" s="43" t="s">
        <v>3</v>
      </c>
      <c r="F41" s="43" t="s">
        <v>3</v>
      </c>
      <c r="G41" s="44" t="s">
        <v>3</v>
      </c>
      <c r="H41" s="47"/>
      <c r="I41" s="47"/>
    </row>
    <row r="42" spans="1:11" ht="33" customHeight="1" x14ac:dyDescent="0.25">
      <c r="A42" s="45" t="s">
        <v>163</v>
      </c>
      <c r="B42" s="42" t="s">
        <v>26</v>
      </c>
      <c r="C42" s="134">
        <v>2550.8000000000002</v>
      </c>
      <c r="D42" s="134">
        <v>2550.8000000000002</v>
      </c>
      <c r="E42" s="134">
        <v>2250.8000000000002</v>
      </c>
      <c r="F42" s="134">
        <v>2250.8000000000002</v>
      </c>
      <c r="G42" s="134">
        <v>2250.8000000000002</v>
      </c>
      <c r="H42" s="134">
        <v>2250.8000000000002</v>
      </c>
      <c r="I42" s="134">
        <v>2250.8000000000002</v>
      </c>
    </row>
    <row r="43" spans="1:11" ht="15.75" x14ac:dyDescent="0.25">
      <c r="A43" s="46" t="s">
        <v>2</v>
      </c>
      <c r="B43" s="42"/>
      <c r="C43" s="134"/>
      <c r="D43" s="134"/>
      <c r="E43" s="134"/>
      <c r="F43" s="134"/>
      <c r="G43" s="134"/>
      <c r="H43" s="134"/>
      <c r="I43" s="134"/>
    </row>
    <row r="44" spans="1:11" ht="31.5" x14ac:dyDescent="0.25">
      <c r="A44" s="46" t="s">
        <v>29</v>
      </c>
      <c r="B44" s="42" t="s">
        <v>26</v>
      </c>
      <c r="C44" s="134"/>
      <c r="D44" s="134"/>
      <c r="E44" s="134"/>
      <c r="F44" s="134"/>
      <c r="G44" s="134"/>
      <c r="H44" s="134"/>
      <c r="I44" s="134"/>
    </row>
    <row r="45" spans="1:11" ht="47.25" x14ac:dyDescent="0.25">
      <c r="A45" s="46" t="s">
        <v>46</v>
      </c>
      <c r="B45" s="42" t="s">
        <v>26</v>
      </c>
      <c r="C45" s="134"/>
      <c r="D45" s="134"/>
      <c r="E45" s="134"/>
      <c r="F45" s="134"/>
      <c r="G45" s="134"/>
      <c r="H45" s="134"/>
      <c r="I45" s="134"/>
    </row>
    <row r="46" spans="1:11" ht="31.5" x14ac:dyDescent="0.25">
      <c r="A46" s="46" t="s">
        <v>30</v>
      </c>
      <c r="B46" s="42" t="s">
        <v>26</v>
      </c>
      <c r="C46" s="134"/>
      <c r="D46" s="134"/>
      <c r="E46" s="134"/>
      <c r="F46" s="134"/>
      <c r="G46" s="134"/>
      <c r="H46" s="134"/>
      <c r="I46" s="134"/>
    </row>
    <row r="47" spans="1:11" ht="15.75" x14ac:dyDescent="0.25">
      <c r="A47" s="45" t="s">
        <v>54</v>
      </c>
      <c r="B47" s="42" t="s">
        <v>23</v>
      </c>
      <c r="C47" s="134">
        <f>('Стр.2-8'!E115+'Стр.2-8'!E196)/1000</f>
        <v>1256.90472</v>
      </c>
      <c r="D47" s="134">
        <f>('Стр.2-8'!F115+'Стр.2-8'!F196)/1000</f>
        <v>1375.6783</v>
      </c>
      <c r="E47" s="134">
        <f>('Стр.2-8'!G115+'Стр.2-8'!G145+'Стр.2-8'!G147+'Стр.2-8'!G196+'Стр.2-8'!G229)/1000</f>
        <v>6821.2323200000001</v>
      </c>
      <c r="F47" s="134">
        <f>('Стр.2-8'!H115+'Стр.2-8'!H145+'Стр.2-8'!H147+'Стр.2-8'!H196)/1000</f>
        <v>6034.8440299999993</v>
      </c>
      <c r="G47" s="134">
        <f>('Стр.2-8'!I115+'Стр.2-8'!I145+'Стр.2-8'!I147+'Стр.2-8'!I196)/1000</f>
        <v>5929.8710299999993</v>
      </c>
      <c r="H47" s="134">
        <f>G47</f>
        <v>5929.8710299999993</v>
      </c>
      <c r="I47" s="134">
        <f>H47</f>
        <v>5929.8710299999993</v>
      </c>
    </row>
    <row r="48" spans="1:11" ht="15.75" x14ac:dyDescent="0.25">
      <c r="A48" s="46" t="s">
        <v>2</v>
      </c>
      <c r="B48" s="42"/>
      <c r="C48" s="134"/>
      <c r="D48" s="134"/>
      <c r="E48" s="134"/>
      <c r="F48" s="134"/>
      <c r="G48" s="134"/>
      <c r="H48" s="134"/>
      <c r="I48" s="134"/>
    </row>
    <row r="49" spans="1:9" ht="47.25" x14ac:dyDescent="0.25">
      <c r="A49" s="46" t="s">
        <v>164</v>
      </c>
      <c r="B49" s="42" t="s">
        <v>23</v>
      </c>
      <c r="C49" s="134">
        <v>0</v>
      </c>
      <c r="D49" s="134">
        <v>0</v>
      </c>
      <c r="E49" s="134">
        <v>0</v>
      </c>
      <c r="F49" s="134">
        <v>0</v>
      </c>
      <c r="G49" s="134">
        <v>0</v>
      </c>
      <c r="H49" s="134">
        <v>0</v>
      </c>
      <c r="I49" s="134">
        <v>0</v>
      </c>
    </row>
    <row r="50" spans="1:9" ht="63" x14ac:dyDescent="0.25">
      <c r="A50" s="45" t="s">
        <v>32</v>
      </c>
      <c r="B50" s="42" t="s">
        <v>31</v>
      </c>
      <c r="C50" s="136">
        <v>57.3</v>
      </c>
      <c r="D50" s="136">
        <v>34</v>
      </c>
      <c r="E50" s="136">
        <v>35.74</v>
      </c>
      <c r="F50" s="136">
        <v>34.6</v>
      </c>
      <c r="G50" s="136">
        <f>F50</f>
        <v>34.6</v>
      </c>
      <c r="H50" s="136">
        <f>G50</f>
        <v>34.6</v>
      </c>
      <c r="I50" s="136">
        <f>H50</f>
        <v>34.6</v>
      </c>
    </row>
    <row r="51" spans="1:9" ht="78.75" x14ac:dyDescent="0.25">
      <c r="A51" s="45" t="s">
        <v>47</v>
      </c>
      <c r="B51" s="42" t="s">
        <v>31</v>
      </c>
      <c r="C51" s="136">
        <v>0</v>
      </c>
      <c r="D51" s="136">
        <v>0</v>
      </c>
      <c r="E51" s="136">
        <v>0</v>
      </c>
      <c r="F51" s="136">
        <v>0</v>
      </c>
      <c r="G51" s="136">
        <v>0</v>
      </c>
      <c r="H51" s="136">
        <v>0</v>
      </c>
      <c r="I51" s="136">
        <v>0</v>
      </c>
    </row>
    <row r="52" spans="1:9" ht="78.75" x14ac:dyDescent="0.25">
      <c r="A52" s="45" t="s">
        <v>33</v>
      </c>
      <c r="B52" s="42" t="s">
        <v>31</v>
      </c>
      <c r="C52" s="136"/>
      <c r="D52" s="136"/>
      <c r="E52" s="136"/>
      <c r="F52" s="136"/>
      <c r="G52" s="136"/>
      <c r="H52" s="136"/>
      <c r="I52" s="136"/>
    </row>
    <row r="53" spans="1:9" ht="15.75" x14ac:dyDescent="0.25">
      <c r="A53" s="46" t="s">
        <v>2</v>
      </c>
      <c r="B53" s="42"/>
      <c r="C53" s="43"/>
      <c r="D53" s="43"/>
      <c r="E53" s="43"/>
      <c r="F53" s="43"/>
      <c r="G53" s="43"/>
      <c r="H53" s="43"/>
      <c r="I53" s="43"/>
    </row>
    <row r="54" spans="1:9" ht="15.75" x14ac:dyDescent="0.25">
      <c r="A54" s="45"/>
      <c r="B54" s="42" t="s">
        <v>31</v>
      </c>
      <c r="C54" s="43"/>
      <c r="D54" s="43"/>
      <c r="E54" s="43"/>
      <c r="F54" s="43"/>
      <c r="G54" s="43"/>
      <c r="H54" s="43"/>
      <c r="I54" s="43"/>
    </row>
    <row r="55" spans="1:9" ht="18.75" x14ac:dyDescent="0.25">
      <c r="A55" s="40"/>
      <c r="B55"/>
      <c r="C55"/>
      <c r="D55"/>
      <c r="E55"/>
      <c r="F55"/>
      <c r="G55"/>
      <c r="H55"/>
      <c r="I55"/>
    </row>
  </sheetData>
  <mergeCells count="4">
    <mergeCell ref="A5:A6"/>
    <mergeCell ref="B5:B6"/>
    <mergeCell ref="A1:I1"/>
    <mergeCell ref="A2:I2"/>
  </mergeCells>
  <phoneticPr fontId="11" type="noConversion"/>
  <pageMargins left="0.78740157480314965" right="0.39370078740157483" top="0.78740157480314965" bottom="0.78740157480314965" header="0.31496062992125984" footer="0.31496062992125984"/>
  <pageSetup paperSize="9" scale="75" fitToHeight="2"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tabSelected="1" view="pageBreakPreview" topLeftCell="A4" zoomScale="70" zoomScaleNormal="75" zoomScaleSheetLayoutView="70" workbookViewId="0">
      <selection activeCell="E19" sqref="E19"/>
    </sheetView>
  </sheetViews>
  <sheetFormatPr defaultRowHeight="12.75" x14ac:dyDescent="0.25"/>
  <cols>
    <col min="1" max="4" width="30.7109375" style="14" customWidth="1"/>
    <col min="5" max="12" width="11.42578125" style="14" customWidth="1"/>
    <col min="13" max="16384" width="9.140625" style="14"/>
  </cols>
  <sheetData>
    <row r="1" spans="1:12" ht="51.75" customHeight="1" x14ac:dyDescent="0.25">
      <c r="A1" s="354" t="s">
        <v>165</v>
      </c>
      <c r="B1" s="354"/>
      <c r="C1" s="354"/>
      <c r="D1" s="354"/>
      <c r="E1" s="41"/>
      <c r="F1" s="41"/>
      <c r="G1" s="41"/>
      <c r="H1" s="41"/>
      <c r="I1" s="41"/>
      <c r="J1" s="41"/>
      <c r="K1" s="41"/>
      <c r="L1" s="41"/>
    </row>
    <row r="2" spans="1:12" ht="18.75" customHeight="1" x14ac:dyDescent="0.25">
      <c r="A2" s="213" t="s">
        <v>270</v>
      </c>
      <c r="B2" s="359">
        <v>44588</v>
      </c>
      <c r="C2" s="359"/>
      <c r="D2" s="212"/>
      <c r="E2" s="39"/>
      <c r="F2" s="39"/>
      <c r="G2" s="39"/>
      <c r="H2" s="39"/>
      <c r="I2" s="39"/>
      <c r="J2" s="39"/>
      <c r="K2" s="39"/>
      <c r="L2" s="39"/>
    </row>
    <row r="4" spans="1:12" ht="91.5" customHeight="1" x14ac:dyDescent="0.25">
      <c r="A4" s="37" t="s">
        <v>37</v>
      </c>
      <c r="B4" s="37" t="s">
        <v>38</v>
      </c>
      <c r="C4" s="37" t="s">
        <v>40</v>
      </c>
      <c r="D4" s="37" t="s">
        <v>166</v>
      </c>
    </row>
    <row r="5" spans="1:12" ht="84" customHeight="1" x14ac:dyDescent="0.25">
      <c r="A5" s="38" t="s">
        <v>55</v>
      </c>
      <c r="B5" s="150" t="s">
        <v>300</v>
      </c>
      <c r="C5" s="150" t="s">
        <v>230</v>
      </c>
      <c r="D5" s="149">
        <f>(45800+85800)/1000</f>
        <v>131.6</v>
      </c>
    </row>
    <row r="6" spans="1:12" ht="74.25" customHeight="1" x14ac:dyDescent="0.25">
      <c r="A6" s="38" t="s">
        <v>48</v>
      </c>
      <c r="B6" s="38"/>
      <c r="C6" s="38"/>
      <c r="D6" s="148"/>
    </row>
    <row r="7" spans="1:12" ht="69.75" customHeight="1" x14ac:dyDescent="0.25">
      <c r="A7" s="38" t="s">
        <v>49</v>
      </c>
      <c r="B7" s="38"/>
      <c r="C7" s="38"/>
      <c r="D7" s="148"/>
    </row>
    <row r="8" spans="1:12" ht="58.5" customHeight="1" x14ac:dyDescent="0.25">
      <c r="A8" s="38" t="s">
        <v>168</v>
      </c>
      <c r="B8" s="38"/>
      <c r="C8" s="38"/>
      <c r="D8" s="148"/>
    </row>
    <row r="9" spans="1:12" ht="21.75" customHeight="1" x14ac:dyDescent="0.25">
      <c r="A9" s="38" t="s">
        <v>39</v>
      </c>
      <c r="B9" s="37" t="s">
        <v>3</v>
      </c>
      <c r="C9" s="37" t="s">
        <v>3</v>
      </c>
      <c r="D9" s="149">
        <f>D5</f>
        <v>131.6</v>
      </c>
    </row>
    <row r="11" spans="1:12" ht="20.100000000000001" customHeight="1" x14ac:dyDescent="0.25">
      <c r="A11" s="356" t="s">
        <v>301</v>
      </c>
      <c r="B11" s="356"/>
      <c r="C11" s="356"/>
      <c r="D11" s="356"/>
    </row>
    <row r="12" spans="1:12" ht="20.100000000000001" customHeight="1" x14ac:dyDescent="0.25">
      <c r="A12" s="357" t="s">
        <v>274</v>
      </c>
      <c r="B12" s="357"/>
      <c r="C12" s="357"/>
      <c r="D12" s="357"/>
    </row>
    <row r="13" spans="1:12" ht="20.100000000000001" customHeight="1" x14ac:dyDescent="0.25">
      <c r="A13" s="361" t="s">
        <v>257</v>
      </c>
      <c r="B13" s="361"/>
      <c r="C13" s="361"/>
      <c r="D13" s="361"/>
    </row>
    <row r="14" spans="1:12" ht="20.100000000000001" customHeight="1" x14ac:dyDescent="0.25">
      <c r="A14" s="358" t="s">
        <v>271</v>
      </c>
      <c r="B14" s="358"/>
      <c r="C14" s="358"/>
      <c r="D14" s="358"/>
    </row>
    <row r="15" spans="1:12" ht="20.100000000000001" customHeight="1" x14ac:dyDescent="0.25">
      <c r="A15" s="215"/>
      <c r="B15" s="215"/>
      <c r="C15" s="215"/>
      <c r="D15" s="215"/>
    </row>
    <row r="16" spans="1:12" ht="20.100000000000001" customHeight="1" x14ac:dyDescent="0.25">
      <c r="A16" s="217">
        <f>B2</f>
        <v>44588</v>
      </c>
      <c r="B16" s="216"/>
      <c r="C16" s="216"/>
      <c r="D16" s="216"/>
    </row>
    <row r="17" spans="1:4" ht="20.100000000000001" customHeight="1" x14ac:dyDescent="0.25">
      <c r="A17" s="50"/>
      <c r="B17" s="214"/>
      <c r="C17" s="214"/>
      <c r="D17" s="214"/>
    </row>
    <row r="18" spans="1:4" ht="20.100000000000001" customHeight="1" x14ac:dyDescent="0.25">
      <c r="A18" s="50"/>
      <c r="B18" s="214"/>
      <c r="C18" s="214"/>
      <c r="D18" s="214"/>
    </row>
    <row r="19" spans="1:4" ht="20.100000000000001" customHeight="1" x14ac:dyDescent="0.25">
      <c r="A19" s="356" t="s">
        <v>272</v>
      </c>
      <c r="B19" s="356"/>
      <c r="C19" s="356"/>
      <c r="D19" s="356"/>
    </row>
    <row r="20" spans="1:4" ht="20.100000000000001" customHeight="1" x14ac:dyDescent="0.25">
      <c r="A20" s="361" t="s">
        <v>262</v>
      </c>
      <c r="B20" s="361"/>
      <c r="C20" s="361"/>
      <c r="D20" s="361"/>
    </row>
    <row r="21" spans="1:4" ht="20.100000000000001" customHeight="1" x14ac:dyDescent="0.25">
      <c r="A21" s="362" t="s">
        <v>167</v>
      </c>
      <c r="B21" s="362"/>
      <c r="C21" s="362"/>
      <c r="D21" s="362"/>
    </row>
    <row r="22" spans="1:4" ht="20.100000000000001" customHeight="1" x14ac:dyDescent="0.25">
      <c r="A22" s="356" t="s">
        <v>267</v>
      </c>
      <c r="B22" s="356"/>
      <c r="C22" s="356"/>
      <c r="D22" s="356"/>
    </row>
    <row r="23" spans="1:4" ht="20.100000000000001" customHeight="1" x14ac:dyDescent="0.25">
      <c r="A23" s="360" t="s">
        <v>273</v>
      </c>
      <c r="B23" s="360"/>
      <c r="C23" s="360"/>
      <c r="D23" s="360"/>
    </row>
    <row r="24" spans="1:4" ht="20.100000000000001" customHeight="1" x14ac:dyDescent="0.25">
      <c r="A24" s="211"/>
      <c r="B24" s="211"/>
      <c r="C24" s="211"/>
      <c r="D24" s="211"/>
    </row>
    <row r="25" spans="1:4" ht="20.100000000000001" customHeight="1" x14ac:dyDescent="0.25">
      <c r="A25" s="217">
        <f>A16</f>
        <v>44588</v>
      </c>
      <c r="B25" s="216"/>
      <c r="C25" s="216"/>
      <c r="D25" s="216"/>
    </row>
    <row r="26" spans="1:4" ht="20.100000000000001" customHeight="1" x14ac:dyDescent="0.25">
      <c r="A26" s="214"/>
      <c r="B26" s="214"/>
      <c r="C26" s="214"/>
      <c r="D26" s="214"/>
    </row>
  </sheetData>
  <mergeCells count="11">
    <mergeCell ref="A23:D23"/>
    <mergeCell ref="A13:D13"/>
    <mergeCell ref="A19:D19"/>
    <mergeCell ref="A20:D20"/>
    <mergeCell ref="A21:D21"/>
    <mergeCell ref="A22:D22"/>
    <mergeCell ref="A1:D1"/>
    <mergeCell ref="A11:D11"/>
    <mergeCell ref="A12:D12"/>
    <mergeCell ref="A14:D14"/>
    <mergeCell ref="B2:C2"/>
  </mergeCells>
  <phoneticPr fontId="11" type="noConversion"/>
  <pageMargins left="0.59055118110236227" right="3.937007874015748E-2" top="0.98425196850393704"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18</vt:i4>
      </vt:variant>
    </vt:vector>
  </HeadingPairs>
  <TitlesOfParts>
    <vt:vector size="23" baseType="lpstr">
      <vt:lpstr>Стр.1</vt:lpstr>
      <vt:lpstr>Стр.2-8</vt:lpstr>
      <vt:lpstr>Стр.9-11</vt:lpstr>
      <vt:lpstr>Стр. 12-14</vt:lpstr>
      <vt:lpstr>Стр.15</vt:lpstr>
      <vt:lpstr>'Стр.2-8'!_ftn4</vt:lpstr>
      <vt:lpstr>'Стр.2-8'!_ftn5</vt:lpstr>
      <vt:lpstr>'Стр.2-8'!_ftn7</vt:lpstr>
      <vt:lpstr>'Стр.2-8'!_ftn8</vt:lpstr>
      <vt:lpstr>'Стр.2-8'!_ftnref1</vt:lpstr>
      <vt:lpstr>'Стр.2-8'!_ftnref2</vt:lpstr>
      <vt:lpstr>'Стр.9-11'!_ftnref2</vt:lpstr>
      <vt:lpstr>'Стр.2-8'!_ftnref3</vt:lpstr>
      <vt:lpstr>'Стр.9-11'!_ftnref3</vt:lpstr>
      <vt:lpstr>'Стр.2-8'!_ftnref4</vt:lpstr>
      <vt:lpstr>'Стр.2-8'!_ftnref5</vt:lpstr>
      <vt:lpstr>'Стр.2-8'!_ftnref7</vt:lpstr>
      <vt:lpstr>'Стр.2-8'!_ftnref8</vt:lpstr>
      <vt:lpstr>'Стр. 12-14'!Область_печати</vt:lpstr>
      <vt:lpstr>Стр.1!Область_печати</vt:lpstr>
      <vt:lpstr>Стр.15!Область_печати</vt:lpstr>
      <vt:lpstr>'Стр.2-8'!Область_печати</vt:lpstr>
      <vt:lpstr>'Стр.9-11'!Область_печати</vt:lpstr>
    </vt:vector>
  </TitlesOfParts>
  <Company>Министерство финансов Мурманской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Dou2#Zav#1</cp:lastModifiedBy>
  <cp:lastPrinted>2022-01-27T10:12:49Z</cp:lastPrinted>
  <dcterms:created xsi:type="dcterms:W3CDTF">2015-12-03T07:22:45Z</dcterms:created>
  <dcterms:modified xsi:type="dcterms:W3CDTF">2022-01-27T10:14:32Z</dcterms:modified>
</cp:coreProperties>
</file>